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 defaultThemeVersion="124226"/>
  <bookViews>
    <workbookView xWindow="360" yWindow="375" windowWidth="18720" windowHeight="11580" tabRatio="616"/>
  </bookViews>
  <sheets>
    <sheet name="планер" sheetId="1" r:id="rId1"/>
    <sheet name="планер 45-15" sheetId="7" r:id="rId2"/>
    <sheet name="планер простая неделя" sheetId="4" r:id="rId3"/>
    <sheet name="праздники" sheetId="3" r:id="rId4"/>
    <sheet name="год" sheetId="2" r:id="rId5"/>
    <sheet name="календарь" sheetId="5" r:id="rId6"/>
    <sheet name="планер на 42 дня" sheetId="13" r:id="rId7"/>
    <sheet name="планер месяц 6 строк" sheetId="8" r:id="rId8"/>
    <sheet name="планер месяц 5 строк" sheetId="10" r:id="rId9"/>
    <sheet name="планер год квартальный" sheetId="11" r:id="rId10"/>
    <sheet name="планер год" sheetId="12" r:id="rId11"/>
  </sheets>
  <definedNames>
    <definedName name="все_основные">праздники!$K$33:$L$71</definedName>
    <definedName name="все_переносы">праздники!$O$33:$P$71</definedName>
    <definedName name="выходные">праздники!$A$2:$A$14</definedName>
    <definedName name="месяцы">календарь!$X$2:$Z$14</definedName>
    <definedName name="переносы">праздники!$A$15:$A$28</definedName>
    <definedName name="праздники">календарь!$AA$1:$AG$24</definedName>
  </definedNames>
  <calcPr calcId="145621" refMode="R1C1"/>
</workbook>
</file>

<file path=xl/calcChain.xml><?xml version="1.0" encoding="utf-8"?>
<calcChain xmlns="http://schemas.openxmlformats.org/spreadsheetml/2006/main">
  <c r="A1" i="5" l="1"/>
  <c r="P60" i="3" l="1"/>
  <c r="P61" i="3"/>
  <c r="P62" i="3"/>
  <c r="P63" i="3"/>
  <c r="P64" i="3"/>
  <c r="P65" i="3"/>
  <c r="P66" i="3"/>
  <c r="P67" i="3"/>
  <c r="P68" i="3"/>
  <c r="P59" i="3"/>
  <c r="P47" i="3"/>
  <c r="P48" i="3"/>
  <c r="P49" i="3"/>
  <c r="P50" i="3"/>
  <c r="P51" i="3"/>
  <c r="P52" i="3"/>
  <c r="P53" i="3"/>
  <c r="P54" i="3"/>
  <c r="P55" i="3"/>
  <c r="P46" i="3"/>
  <c r="L60" i="3"/>
  <c r="L61" i="3"/>
  <c r="L62" i="3"/>
  <c r="L63" i="3"/>
  <c r="L64" i="3"/>
  <c r="L65" i="3"/>
  <c r="L66" i="3"/>
  <c r="L67" i="3"/>
  <c r="L68" i="3"/>
  <c r="L69" i="3"/>
  <c r="L59" i="3"/>
  <c r="L47" i="3"/>
  <c r="L48" i="3"/>
  <c r="L49" i="3"/>
  <c r="L50" i="3"/>
  <c r="L51" i="3"/>
  <c r="L52" i="3"/>
  <c r="L53" i="3"/>
  <c r="L54" i="3"/>
  <c r="L55" i="3"/>
  <c r="L56" i="3"/>
  <c r="L57" i="3"/>
  <c r="L58" i="3"/>
  <c r="L46" i="3"/>
  <c r="P34" i="3"/>
  <c r="P35" i="3"/>
  <c r="P36" i="3"/>
  <c r="P37" i="3"/>
  <c r="P38" i="3"/>
  <c r="P39" i="3"/>
  <c r="P40" i="3"/>
  <c r="P41" i="3"/>
  <c r="P42" i="3"/>
  <c r="P33" i="3"/>
  <c r="L34" i="3"/>
  <c r="L35" i="3"/>
  <c r="L36" i="3"/>
  <c r="L37" i="3"/>
  <c r="L38" i="3"/>
  <c r="L39" i="3"/>
  <c r="L40" i="3"/>
  <c r="L41" i="3"/>
  <c r="L42" i="3"/>
  <c r="L43" i="3"/>
  <c r="L33" i="3"/>
  <c r="B1" i="3" l="1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3" i="3"/>
  <c r="P4" i="3"/>
  <c r="P5" i="3"/>
  <c r="P6" i="3"/>
  <c r="P7" i="3"/>
  <c r="P8" i="3"/>
  <c r="P9" i="3"/>
  <c r="P2" i="3"/>
  <c r="L3" i="3"/>
  <c r="L4" i="3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" i="3"/>
  <c r="K14" i="3"/>
  <c r="K58" i="3" s="1"/>
  <c r="K15" i="3"/>
  <c r="K13" i="3"/>
  <c r="K57" i="3" s="1"/>
  <c r="M1" i="13"/>
  <c r="K1" i="13" l="1"/>
  <c r="F6" i="13" s="1"/>
  <c r="E6" i="13" s="1"/>
  <c r="E1" i="13"/>
  <c r="K5" i="1"/>
  <c r="K6" i="1" s="1"/>
  <c r="K7" i="1" s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C5" i="1"/>
  <c r="C7" i="1" s="1"/>
  <c r="C9" i="1" s="1"/>
  <c r="C11" i="1" s="1"/>
  <c r="C13" i="1" s="1"/>
  <c r="C15" i="1" s="1"/>
  <c r="C17" i="1" s="1"/>
  <c r="C19" i="1" s="1"/>
  <c r="C21" i="1" s="1"/>
  <c r="C23" i="1" s="1"/>
  <c r="C25" i="1" s="1"/>
  <c r="C27" i="1" s="1"/>
  <c r="C29" i="1" s="1"/>
  <c r="A7" i="1"/>
  <c r="A9" i="1" s="1"/>
  <c r="A11" i="1" s="1"/>
  <c r="A13" i="1" s="1"/>
  <c r="A15" i="1" s="1"/>
  <c r="A17" i="1" s="1"/>
  <c r="A19" i="1" s="1"/>
  <c r="A21" i="1" s="1"/>
  <c r="A23" i="1" s="1"/>
  <c r="A25" i="1" s="1"/>
  <c r="A27" i="1" s="1"/>
  <c r="A29" i="1" s="1"/>
  <c r="D4" i="13" l="1"/>
  <c r="H4" i="13"/>
  <c r="L8" i="13"/>
  <c r="D2" i="13"/>
  <c r="D6" i="13"/>
  <c r="B6" i="13"/>
  <c r="L6" i="13"/>
  <c r="L2" i="13"/>
  <c r="B2" i="13"/>
  <c r="N8" i="13"/>
  <c r="F4" i="13"/>
  <c r="B8" i="13"/>
  <c r="F10" i="13"/>
  <c r="F2" i="13"/>
  <c r="D8" i="13"/>
  <c r="D12" i="13"/>
  <c r="J2" i="13"/>
  <c r="I2" i="13" s="1"/>
  <c r="N4" i="13"/>
  <c r="H6" i="13"/>
  <c r="J8" i="13"/>
  <c r="H10" i="13"/>
  <c r="L4" i="13"/>
  <c r="J4" i="13"/>
  <c r="H2" i="13"/>
  <c r="N2" i="13"/>
  <c r="J6" i="13"/>
  <c r="F8" i="13"/>
  <c r="D10" i="13"/>
  <c r="H12" i="13"/>
  <c r="L10" i="13"/>
  <c r="L12" i="13"/>
  <c r="N10" i="13"/>
  <c r="N12" i="13"/>
  <c r="N6" i="13"/>
  <c r="H8" i="13"/>
  <c r="B10" i="13"/>
  <c r="J10" i="13"/>
  <c r="F12" i="13"/>
  <c r="B4" i="13"/>
  <c r="B12" i="13"/>
  <c r="J12" i="13"/>
  <c r="K8" i="13"/>
  <c r="I8" i="13"/>
  <c r="G10" i="13"/>
  <c r="G4" i="13"/>
  <c r="C12" i="13"/>
  <c r="C6" i="13"/>
  <c r="A10" i="13"/>
  <c r="A8" i="13"/>
  <c r="A6" i="13"/>
  <c r="C4" i="13"/>
  <c r="K2" i="13"/>
  <c r="G2" i="13"/>
  <c r="E2" i="13"/>
  <c r="C2" i="13"/>
  <c r="M5" i="1"/>
  <c r="M6" i="1" s="1"/>
  <c r="M7" i="1" s="1"/>
  <c r="M8" i="1" s="1"/>
  <c r="M9" i="1" s="1"/>
  <c r="M10" i="1" s="1"/>
  <c r="M11" i="1" s="1"/>
  <c r="M12" i="1" s="1"/>
  <c r="M13" i="1" s="1"/>
  <c r="M14" i="1" s="1"/>
  <c r="M15" i="1" s="1"/>
  <c r="M16" i="1" s="1"/>
  <c r="M17" i="1" s="1"/>
  <c r="E5" i="1"/>
  <c r="E10" i="13" l="1"/>
  <c r="C8" i="13"/>
  <c r="G8" i="13"/>
  <c r="E4" i="13"/>
  <c r="K6" i="13"/>
  <c r="M8" i="13"/>
  <c r="C10" i="13"/>
  <c r="M10" i="13"/>
  <c r="I6" i="13"/>
  <c r="M6" i="13"/>
  <c r="G12" i="13"/>
  <c r="M12" i="13"/>
  <c r="A2" i="13"/>
  <c r="M2" i="13"/>
  <c r="K10" i="13"/>
  <c r="K4" i="13"/>
  <c r="E12" i="13"/>
  <c r="M4" i="13"/>
  <c r="E8" i="13"/>
  <c r="G6" i="13"/>
  <c r="I4" i="13"/>
  <c r="A4" i="13"/>
  <c r="K12" i="13"/>
  <c r="A12" i="13"/>
  <c r="I10" i="13"/>
  <c r="I12" i="13"/>
  <c r="G5" i="1"/>
  <c r="E7" i="1"/>
  <c r="E9" i="1" s="1"/>
  <c r="E11" i="1" s="1"/>
  <c r="E13" i="1" s="1"/>
  <c r="E15" i="1" s="1"/>
  <c r="E17" i="1" s="1"/>
  <c r="E19" i="1" s="1"/>
  <c r="E21" i="1" s="1"/>
  <c r="E23" i="1" s="1"/>
  <c r="E25" i="1" s="1"/>
  <c r="E27" i="1" s="1"/>
  <c r="E29" i="1" s="1"/>
  <c r="I5" i="1" l="1"/>
  <c r="I7" i="1" s="1"/>
  <c r="I9" i="1" s="1"/>
  <c r="I11" i="1" s="1"/>
  <c r="I13" i="1" s="1"/>
  <c r="I15" i="1" s="1"/>
  <c r="I17" i="1" s="1"/>
  <c r="I19" i="1" s="1"/>
  <c r="I21" i="1" s="1"/>
  <c r="I23" i="1" s="1"/>
  <c r="I25" i="1" s="1"/>
  <c r="I27" i="1" s="1"/>
  <c r="I29" i="1" s="1"/>
  <c r="G7" i="1"/>
  <c r="G9" i="1" s="1"/>
  <c r="G11" i="1" s="1"/>
  <c r="G13" i="1" s="1"/>
  <c r="G15" i="1" s="1"/>
  <c r="G17" i="1" s="1"/>
  <c r="G19" i="1" s="1"/>
  <c r="G21" i="1" s="1"/>
  <c r="G23" i="1" s="1"/>
  <c r="G25" i="1" s="1"/>
  <c r="G27" i="1" s="1"/>
  <c r="G29" i="1" s="1"/>
  <c r="A1" i="2" l="1"/>
  <c r="A1" i="12" l="1"/>
  <c r="A1" i="11"/>
  <c r="G1" i="10"/>
  <c r="G1" i="8"/>
  <c r="C2" i="10" l="1"/>
  <c r="E4" i="10"/>
  <c r="D8" i="10"/>
  <c r="B6" i="10"/>
  <c r="F10" i="10"/>
  <c r="B1" i="10"/>
  <c r="F2" i="10"/>
  <c r="B10" i="10"/>
  <c r="B2" i="10"/>
  <c r="D4" i="10"/>
  <c r="F6" i="10"/>
  <c r="G2" i="10"/>
  <c r="A4" i="10"/>
  <c r="C6" i="10"/>
  <c r="G6" i="10"/>
  <c r="A8" i="10"/>
  <c r="E8" i="10"/>
  <c r="C10" i="10"/>
  <c r="G10" i="10"/>
  <c r="A2" i="10"/>
  <c r="E2" i="10"/>
  <c r="C4" i="10"/>
  <c r="G4" i="10"/>
  <c r="A6" i="10"/>
  <c r="E6" i="10"/>
  <c r="C8" i="10"/>
  <c r="G8" i="10"/>
  <c r="A10" i="10"/>
  <c r="E10" i="10"/>
  <c r="D2" i="10"/>
  <c r="B4" i="10"/>
  <c r="F4" i="10"/>
  <c r="D6" i="10"/>
  <c r="B8" i="10"/>
  <c r="F8" i="10"/>
  <c r="D10" i="10"/>
  <c r="AI21" i="7"/>
  <c r="AI20" i="7"/>
  <c r="AI19" i="7"/>
  <c r="AI18" i="7"/>
  <c r="AI17" i="7"/>
  <c r="AI16" i="7"/>
  <c r="AI15" i="7"/>
  <c r="AI14" i="7"/>
  <c r="AE9" i="7"/>
  <c r="AE8" i="7"/>
  <c r="AE7" i="7"/>
  <c r="AE6" i="7"/>
  <c r="AE5" i="7"/>
  <c r="AE4" i="7"/>
  <c r="AE3" i="7"/>
  <c r="AE2" i="7"/>
  <c r="N1" i="7"/>
  <c r="W38" i="7"/>
  <c r="W5" i="7"/>
  <c r="W9" i="7" s="1"/>
  <c r="W13" i="7" s="1"/>
  <c r="W17" i="7" s="1"/>
  <c r="W21" i="7" s="1"/>
  <c r="A9" i="7"/>
  <c r="A13" i="7" s="1"/>
  <c r="A17" i="7" s="1"/>
  <c r="A21" i="7" s="1"/>
  <c r="A25" i="7" s="1"/>
  <c r="A30" i="7" s="1"/>
  <c r="A34" i="7" s="1"/>
  <c r="A38" i="7" s="1"/>
  <c r="S5" i="7"/>
  <c r="S9" i="7" s="1"/>
  <c r="S13" i="7" s="1"/>
  <c r="S17" i="7" s="1"/>
  <c r="S21" i="7" s="1"/>
  <c r="S25" i="7" s="1"/>
  <c r="S30" i="7" s="1"/>
  <c r="S34" i="7" s="1"/>
  <c r="S38" i="7" s="1"/>
  <c r="S42" i="7" s="1"/>
  <c r="S46" i="7" s="1"/>
  <c r="S50" i="7" s="1"/>
  <c r="O5" i="7"/>
  <c r="O9" i="7" s="1"/>
  <c r="O13" i="7" s="1"/>
  <c r="O17" i="7" s="1"/>
  <c r="O21" i="7" s="1"/>
  <c r="O25" i="7" s="1"/>
  <c r="O30" i="7" s="1"/>
  <c r="O34" i="7" s="1"/>
  <c r="O38" i="7" s="1"/>
  <c r="O42" i="7" s="1"/>
  <c r="O46" i="7" s="1"/>
  <c r="O50" i="7" s="1"/>
  <c r="I5" i="7"/>
  <c r="I9" i="7" s="1"/>
  <c r="I13" i="7" s="1"/>
  <c r="I17" i="7" s="1"/>
  <c r="I21" i="7" s="1"/>
  <c r="I25" i="7" s="1"/>
  <c r="I30" i="7" s="1"/>
  <c r="I34" i="7" s="1"/>
  <c r="I38" i="7" s="1"/>
  <c r="I42" i="7" s="1"/>
  <c r="I46" i="7" s="1"/>
  <c r="I50" i="7" s="1"/>
  <c r="E5" i="7"/>
  <c r="E9" i="7" s="1"/>
  <c r="E13" i="7" s="1"/>
  <c r="E17" i="7" s="1"/>
  <c r="E21" i="7" s="1"/>
  <c r="E25" i="7" s="1"/>
  <c r="E30" i="7" s="1"/>
  <c r="E34" i="7" s="1"/>
  <c r="E38" i="7" s="1"/>
  <c r="E42" i="7" s="1"/>
  <c r="E46" i="7" s="1"/>
  <c r="E50" i="7" s="1"/>
  <c r="NB2" i="2"/>
  <c r="NB4" i="2" s="1"/>
  <c r="AD12" i="5"/>
  <c r="AC1" i="5"/>
  <c r="AD1" i="5"/>
  <c r="AE1" i="5"/>
  <c r="AF1" i="5"/>
  <c r="AG1" i="5"/>
  <c r="AB2" i="5"/>
  <c r="AC2" i="5"/>
  <c r="AE2" i="5"/>
  <c r="AF2" i="5"/>
  <c r="AB3" i="5"/>
  <c r="AC3" i="5"/>
  <c r="AE3" i="5"/>
  <c r="AF3" i="5"/>
  <c r="AB4" i="5"/>
  <c r="AC4" i="5"/>
  <c r="AE4" i="5"/>
  <c r="AF4" i="5"/>
  <c r="AB5" i="5"/>
  <c r="AC5" i="5"/>
  <c r="AE5" i="5"/>
  <c r="AF5" i="5"/>
  <c r="AB6" i="5"/>
  <c r="AC6" i="5"/>
  <c r="AE6" i="5"/>
  <c r="AF6" i="5"/>
  <c r="AB7" i="5"/>
  <c r="AC7" i="5"/>
  <c r="AE7" i="5"/>
  <c r="AF7" i="5"/>
  <c r="AG7" i="5"/>
  <c r="AB8" i="5"/>
  <c r="AC8" i="5"/>
  <c r="AE8" i="5"/>
  <c r="AF8" i="5"/>
  <c r="AG8" i="5"/>
  <c r="AB9" i="5"/>
  <c r="AC9" i="5"/>
  <c r="AE9" i="5"/>
  <c r="AF9" i="5"/>
  <c r="AG9" i="5"/>
  <c r="AE10" i="5"/>
  <c r="AF10" i="5"/>
  <c r="AG10" i="5"/>
  <c r="AE11" i="5"/>
  <c r="AF11" i="5"/>
  <c r="AG11" i="5"/>
  <c r="AB12" i="5"/>
  <c r="AC12" i="5"/>
  <c r="AE12" i="5"/>
  <c r="AF12" i="5"/>
  <c r="AG12" i="5"/>
  <c r="AB13" i="5"/>
  <c r="AC13" i="5"/>
  <c r="AD13" i="5"/>
  <c r="AE13" i="5"/>
  <c r="AF13" i="5"/>
  <c r="AG13" i="5"/>
  <c r="AB14" i="5"/>
  <c r="AC14" i="5"/>
  <c r="AF14" i="5"/>
  <c r="AG14" i="5"/>
  <c r="AB15" i="5"/>
  <c r="AC15" i="5"/>
  <c r="AF15" i="5"/>
  <c r="AG15" i="5"/>
  <c r="AB16" i="5"/>
  <c r="AC16" i="5"/>
  <c r="AF16" i="5"/>
  <c r="AG16" i="5"/>
  <c r="AB17" i="5"/>
  <c r="AC17" i="5"/>
  <c r="AF17" i="5"/>
  <c r="AG17" i="5"/>
  <c r="AB18" i="5"/>
  <c r="AC18" i="5"/>
  <c r="AF18" i="5"/>
  <c r="AG18" i="5"/>
  <c r="AB19" i="5"/>
  <c r="AC19" i="5"/>
  <c r="AF19" i="5"/>
  <c r="AG19" i="5"/>
  <c r="AB20" i="5"/>
  <c r="AC20" i="5"/>
  <c r="AF20" i="5"/>
  <c r="AG20" i="5"/>
  <c r="AB21" i="5"/>
  <c r="AC21" i="5"/>
  <c r="AF21" i="5"/>
  <c r="AG21" i="5"/>
  <c r="AB22" i="5"/>
  <c r="AC22" i="5"/>
  <c r="AE22" i="5"/>
  <c r="AF22" i="5"/>
  <c r="AG22" i="5"/>
  <c r="AB23" i="5"/>
  <c r="AC23" i="5"/>
  <c r="AE23" i="5"/>
  <c r="AF23" i="5"/>
  <c r="AG23" i="5"/>
  <c r="AB24" i="5"/>
  <c r="AC24" i="5"/>
  <c r="AD24" i="5"/>
  <c r="AE24" i="5"/>
  <c r="AF24" i="5"/>
  <c r="AG24" i="5"/>
  <c r="AA13" i="5"/>
  <c r="AA24" i="5"/>
  <c r="AA1" i="5"/>
  <c r="Z4" i="5"/>
  <c r="J1" i="4"/>
  <c r="A2" i="4" s="1"/>
  <c r="A1" i="4"/>
  <c r="E23" i="3"/>
  <c r="AE21" i="5" s="1"/>
  <c r="E22" i="3"/>
  <c r="AE20" i="5" s="1"/>
  <c r="E21" i="3"/>
  <c r="AE19" i="5" s="1"/>
  <c r="E20" i="3"/>
  <c r="AE18" i="5" s="1"/>
  <c r="E19" i="3"/>
  <c r="AE17" i="5" s="1"/>
  <c r="E18" i="3"/>
  <c r="AE16" i="5" s="1"/>
  <c r="E17" i="3"/>
  <c r="AE15" i="5" s="1"/>
  <c r="E16" i="3"/>
  <c r="AE14" i="5" s="1"/>
  <c r="A9" i="3"/>
  <c r="AA9" i="5" s="1"/>
  <c r="A8" i="3"/>
  <c r="AA8" i="5" s="1"/>
  <c r="A7" i="3"/>
  <c r="AA7" i="5" s="1"/>
  <c r="A6" i="3"/>
  <c r="AA6" i="5" s="1"/>
  <c r="A5" i="3"/>
  <c r="AA5" i="5" s="1"/>
  <c r="A4" i="3"/>
  <c r="AA4" i="5" s="1"/>
  <c r="A3" i="3"/>
  <c r="AA3" i="5" s="1"/>
  <c r="A2" i="3"/>
  <c r="V1" i="1"/>
  <c r="E2" i="1" s="1"/>
  <c r="I1" i="3" l="1"/>
  <c r="M1" i="3"/>
  <c r="AA2" i="5"/>
  <c r="B12" i="3"/>
  <c r="D12" i="3" s="1"/>
  <c r="AD64" i="7"/>
  <c r="AD66" i="7"/>
  <c r="AD60" i="7"/>
  <c r="AD62" i="7"/>
  <c r="AC66" i="7"/>
  <c r="AD58" i="7"/>
  <c r="AC62" i="7"/>
  <c r="AC64" i="7"/>
  <c r="AC58" i="7"/>
  <c r="AC60" i="7"/>
  <c r="AB64" i="7"/>
  <c r="AB66" i="7"/>
  <c r="AB60" i="7"/>
  <c r="AB62" i="7"/>
  <c r="AA66" i="7"/>
  <c r="AB58" i="7"/>
  <c r="AA62" i="7"/>
  <c r="AA64" i="7"/>
  <c r="AA58" i="7"/>
  <c r="AA60" i="7"/>
  <c r="Z64" i="7"/>
  <c r="Z66" i="7"/>
  <c r="Z60" i="7"/>
  <c r="Z62" i="7"/>
  <c r="Z58" i="7"/>
  <c r="X64" i="7"/>
  <c r="X66" i="7"/>
  <c r="X60" i="7"/>
  <c r="X62" i="7"/>
  <c r="W66" i="7"/>
  <c r="X58" i="7"/>
  <c r="W62" i="7"/>
  <c r="W64" i="7"/>
  <c r="W58" i="7"/>
  <c r="W60" i="7"/>
  <c r="AC56" i="7"/>
  <c r="AD56" i="7"/>
  <c r="AA56" i="7"/>
  <c r="AB56" i="7"/>
  <c r="X56" i="7"/>
  <c r="Z56" i="7"/>
  <c r="D1" i="7"/>
  <c r="W56" i="7"/>
  <c r="G12" i="8"/>
  <c r="E12" i="8"/>
  <c r="F12" i="8"/>
  <c r="C12" i="8"/>
  <c r="D12" i="8"/>
  <c r="A12" i="8"/>
  <c r="B12" i="8"/>
  <c r="F10" i="8"/>
  <c r="G10" i="8"/>
  <c r="D10" i="8"/>
  <c r="E10" i="8"/>
  <c r="B10" i="8"/>
  <c r="C10" i="8"/>
  <c r="G8" i="8"/>
  <c r="A10" i="8"/>
  <c r="E8" i="8"/>
  <c r="F8" i="8"/>
  <c r="C8" i="8"/>
  <c r="D8" i="8"/>
  <c r="A8" i="8"/>
  <c r="B8" i="8"/>
  <c r="F6" i="8"/>
  <c r="G6" i="8"/>
  <c r="D6" i="8"/>
  <c r="E6" i="8"/>
  <c r="B6" i="8"/>
  <c r="C6" i="8"/>
  <c r="G4" i="8"/>
  <c r="A6" i="8"/>
  <c r="E4" i="8"/>
  <c r="F4" i="8"/>
  <c r="C4" i="8"/>
  <c r="D4" i="8"/>
  <c r="A4" i="8"/>
  <c r="B4" i="8"/>
  <c r="F2" i="8"/>
  <c r="G2" i="8"/>
  <c r="D2" i="8"/>
  <c r="E2" i="8"/>
  <c r="B2" i="8"/>
  <c r="C2" i="8"/>
  <c r="A2" i="8"/>
  <c r="B1" i="8"/>
  <c r="AF1" i="7"/>
  <c r="W53" i="7"/>
  <c r="AC53" i="7"/>
  <c r="AB34" i="7"/>
  <c r="AB1" i="7"/>
  <c r="V1" i="7"/>
  <c r="R1" i="7"/>
  <c r="L1" i="7"/>
  <c r="H1" i="7"/>
  <c r="W42" i="7"/>
  <c r="W46" i="7" s="1"/>
  <c r="AB1" i="1"/>
  <c r="AA12" i="5"/>
  <c r="KF2" i="2"/>
  <c r="KF4" i="2" s="1"/>
  <c r="W2" i="2"/>
  <c r="W4" i="2" s="1"/>
  <c r="FH2" i="2"/>
  <c r="FH4" i="2" s="1"/>
  <c r="MR2" i="2"/>
  <c r="MR4" i="2" s="1"/>
  <c r="HT2" i="2"/>
  <c r="HT4" i="2" s="1"/>
  <c r="CV2" i="2"/>
  <c r="CV4" i="2" s="1"/>
  <c r="BJ2" i="2"/>
  <c r="BJ4" i="2" s="1"/>
  <c r="LL2" i="2"/>
  <c r="LL4" i="2" s="1"/>
  <c r="IZ2" i="2"/>
  <c r="IZ4" i="2" s="1"/>
  <c r="GN2" i="2"/>
  <c r="GN4" i="2" s="1"/>
  <c r="EB2" i="2"/>
  <c r="EB4" i="2" s="1"/>
  <c r="PM2" i="2"/>
  <c r="PM4" i="2" s="1"/>
  <c r="OG2" i="2"/>
  <c r="OG4" i="2" s="1"/>
  <c r="G2" i="2"/>
  <c r="G4" i="2" s="1"/>
  <c r="AT2" i="2"/>
  <c r="AT4" i="2" s="1"/>
  <c r="MB2" i="2"/>
  <c r="MB4" i="2" s="1"/>
  <c r="KV2" i="2"/>
  <c r="KV4" i="2" s="1"/>
  <c r="JP2" i="2"/>
  <c r="JP4" i="2" s="1"/>
  <c r="IJ2" i="2"/>
  <c r="IJ4" i="2" s="1"/>
  <c r="HD2" i="2"/>
  <c r="HD4" i="2" s="1"/>
  <c r="FX2" i="2"/>
  <c r="FX4" i="2" s="1"/>
  <c r="ER2" i="2"/>
  <c r="ER4" i="2" s="1"/>
  <c r="DL2" i="2"/>
  <c r="DL4" i="2" s="1"/>
  <c r="CF2" i="2"/>
  <c r="CF4" i="2" s="1"/>
  <c r="OW2" i="2"/>
  <c r="OW4" i="2" s="1"/>
  <c r="NQ2" i="2"/>
  <c r="NQ4" i="2" s="1"/>
  <c r="AE2" i="2"/>
  <c r="AE4" i="2" s="1"/>
  <c r="O2" i="2"/>
  <c r="O4" i="2" s="1"/>
  <c r="BR2" i="2"/>
  <c r="BR4" i="2" s="1"/>
  <c r="BB2" i="2"/>
  <c r="BB4" i="2" s="1"/>
  <c r="MZ2" i="2"/>
  <c r="MZ4" i="2" s="1"/>
  <c r="MJ2" i="2"/>
  <c r="MJ4" i="2" s="1"/>
  <c r="LT2" i="2"/>
  <c r="LT4" i="2" s="1"/>
  <c r="LD2" i="2"/>
  <c r="LD4" i="2" s="1"/>
  <c r="KN2" i="2"/>
  <c r="KN4" i="2" s="1"/>
  <c r="JX2" i="2"/>
  <c r="JX4" i="2" s="1"/>
  <c r="JH2" i="2"/>
  <c r="JH4" i="2" s="1"/>
  <c r="IR2" i="2"/>
  <c r="IR4" i="2" s="1"/>
  <c r="IB2" i="2"/>
  <c r="IB4" i="2" s="1"/>
  <c r="HL2" i="2"/>
  <c r="HL4" i="2" s="1"/>
  <c r="GV2" i="2"/>
  <c r="GV4" i="2" s="1"/>
  <c r="GF2" i="2"/>
  <c r="GF4" i="2" s="1"/>
  <c r="FP2" i="2"/>
  <c r="FP4" i="2" s="1"/>
  <c r="EZ2" i="2"/>
  <c r="EZ4" i="2" s="1"/>
  <c r="EJ2" i="2"/>
  <c r="EJ4" i="2" s="1"/>
  <c r="DT2" i="2"/>
  <c r="DT4" i="2" s="1"/>
  <c r="DD2" i="2"/>
  <c r="CN2" i="2"/>
  <c r="CN4" i="2" s="1"/>
  <c r="BX2" i="2"/>
  <c r="BX4" i="2" s="1"/>
  <c r="PE2" i="2"/>
  <c r="PE4" i="2" s="1"/>
  <c r="OO2" i="2"/>
  <c r="OO4" i="2" s="1"/>
  <c r="NY2" i="2"/>
  <c r="NY4" i="2" s="1"/>
  <c r="NI2" i="2"/>
  <c r="NI4" i="2" s="1"/>
  <c r="AJ2" i="2"/>
  <c r="AJ4" i="2" s="1"/>
  <c r="AA2" i="2"/>
  <c r="AA4" i="2" s="1"/>
  <c r="S2" i="2"/>
  <c r="S4" i="2" s="1"/>
  <c r="K2" i="2"/>
  <c r="K4" i="2" s="1"/>
  <c r="C2" i="2"/>
  <c r="C4" i="2" s="1"/>
  <c r="BN2" i="2"/>
  <c r="BN4" i="2" s="1"/>
  <c r="BF2" i="2"/>
  <c r="AX2" i="2"/>
  <c r="AX4" i="2" s="1"/>
  <c r="AP2" i="2"/>
  <c r="AP4" i="2" s="1"/>
  <c r="MV2" i="2"/>
  <c r="MV4" i="2" s="1"/>
  <c r="MN2" i="2"/>
  <c r="MN4" i="2" s="1"/>
  <c r="MF2" i="2"/>
  <c r="MF4" i="2" s="1"/>
  <c r="LX2" i="2"/>
  <c r="LX4" i="2" s="1"/>
  <c r="LP2" i="2"/>
  <c r="LP4" i="2" s="1"/>
  <c r="LH2" i="2"/>
  <c r="LH4" i="2" s="1"/>
  <c r="KZ2" i="2"/>
  <c r="KZ4" i="2" s="1"/>
  <c r="KR2" i="2"/>
  <c r="KR4" i="2" s="1"/>
  <c r="KJ2" i="2"/>
  <c r="KJ4" i="2" s="1"/>
  <c r="KB2" i="2"/>
  <c r="KB4" i="2" s="1"/>
  <c r="JT2" i="2"/>
  <c r="JT4" i="2" s="1"/>
  <c r="JL2" i="2"/>
  <c r="JL4" i="2" s="1"/>
  <c r="JD2" i="2"/>
  <c r="JD4" i="2" s="1"/>
  <c r="IV2" i="2"/>
  <c r="IV4" i="2" s="1"/>
  <c r="IN2" i="2"/>
  <c r="IN4" i="2" s="1"/>
  <c r="IF2" i="2"/>
  <c r="IF4" i="2" s="1"/>
  <c r="HX2" i="2"/>
  <c r="HX4" i="2" s="1"/>
  <c r="HP2" i="2"/>
  <c r="HP4" i="2" s="1"/>
  <c r="HH2" i="2"/>
  <c r="HH4" i="2" s="1"/>
  <c r="GZ2" i="2"/>
  <c r="GZ4" i="2" s="1"/>
  <c r="GR2" i="2"/>
  <c r="GR4" i="2" s="1"/>
  <c r="GJ2" i="2"/>
  <c r="GJ4" i="2" s="1"/>
  <c r="GB2" i="2"/>
  <c r="GB4" i="2" s="1"/>
  <c r="FT2" i="2"/>
  <c r="FT4" i="2" s="1"/>
  <c r="FL2" i="2"/>
  <c r="FD2" i="2"/>
  <c r="FD4" i="2" s="1"/>
  <c r="EV2" i="2"/>
  <c r="EV4" i="2" s="1"/>
  <c r="EN2" i="2"/>
  <c r="EN4" i="2" s="1"/>
  <c r="EF2" i="2"/>
  <c r="EF4" i="2" s="1"/>
  <c r="DX2" i="2"/>
  <c r="DX4" i="2" s="1"/>
  <c r="DP2" i="2"/>
  <c r="DP4" i="2" s="1"/>
  <c r="DH2" i="2"/>
  <c r="DH4" i="2" s="1"/>
  <c r="CZ2" i="2"/>
  <c r="CZ4" i="2" s="1"/>
  <c r="CR2" i="2"/>
  <c r="CR4" i="2" s="1"/>
  <c r="CJ2" i="2"/>
  <c r="CJ4" i="2" s="1"/>
  <c r="CB2" i="2"/>
  <c r="CB4" i="2" s="1"/>
  <c r="BT2" i="2"/>
  <c r="BT4" i="2" s="1"/>
  <c r="PI2" i="2"/>
  <c r="PI4" i="2" s="1"/>
  <c r="PA2" i="2"/>
  <c r="PA4" i="2" s="1"/>
  <c r="OS2" i="2"/>
  <c r="OS4" i="2" s="1"/>
  <c r="OK2" i="2"/>
  <c r="OK4" i="2" s="1"/>
  <c r="OC2" i="2"/>
  <c r="OC4" i="2" s="1"/>
  <c r="NU2" i="2"/>
  <c r="NU4" i="2" s="1"/>
  <c r="NM2" i="2"/>
  <c r="NM4" i="2" s="1"/>
  <c r="NE2" i="2"/>
  <c r="NE4" i="2" s="1"/>
  <c r="AL2" i="2"/>
  <c r="AL4" i="2" s="1"/>
  <c r="AH2" i="2"/>
  <c r="AC2" i="2"/>
  <c r="AC4" i="2" s="1"/>
  <c r="Y2" i="2"/>
  <c r="U2" i="2"/>
  <c r="U4" i="2" s="1"/>
  <c r="Q2" i="2"/>
  <c r="Q4" i="2" s="1"/>
  <c r="M2" i="2"/>
  <c r="M4" i="2" s="1"/>
  <c r="I2" i="2"/>
  <c r="E2" i="2"/>
  <c r="A2" i="2"/>
  <c r="A4" i="2" s="1"/>
  <c r="A5" i="2" s="1"/>
  <c r="BP2" i="2"/>
  <c r="BP4" i="2" s="1"/>
  <c r="BL2" i="2"/>
  <c r="BL4" i="2" s="1"/>
  <c r="BH2" i="2"/>
  <c r="BH4" i="2" s="1"/>
  <c r="BD2" i="2"/>
  <c r="BD4" i="2" s="1"/>
  <c r="AZ2" i="2"/>
  <c r="AZ4" i="2" s="1"/>
  <c r="AV2" i="2"/>
  <c r="AV4" i="2" s="1"/>
  <c r="AR2" i="2"/>
  <c r="AR4" i="2" s="1"/>
  <c r="AN2" i="2"/>
  <c r="AN4" i="2" s="1"/>
  <c r="MX2" i="2"/>
  <c r="MX4" i="2" s="1"/>
  <c r="MT2" i="2"/>
  <c r="MP2" i="2"/>
  <c r="MP4" i="2" s="1"/>
  <c r="ML2" i="2"/>
  <c r="MH2" i="2"/>
  <c r="MH4" i="2" s="1"/>
  <c r="MD2" i="2"/>
  <c r="LZ2" i="2"/>
  <c r="LV2" i="2"/>
  <c r="LV4" i="2" s="1"/>
  <c r="LR2" i="2"/>
  <c r="LR4" i="2" s="1"/>
  <c r="LN2" i="2"/>
  <c r="LN4" i="2" s="1"/>
  <c r="LJ2" i="2"/>
  <c r="LJ4" i="2" s="1"/>
  <c r="LF2" i="2"/>
  <c r="LF4" i="2" s="1"/>
  <c r="LB2" i="2"/>
  <c r="LB4" i="2" s="1"/>
  <c r="KX2" i="2"/>
  <c r="KT2" i="2"/>
  <c r="KT4" i="2" s="1"/>
  <c r="KP2" i="2"/>
  <c r="KP4" i="2" s="1"/>
  <c r="KL2" i="2"/>
  <c r="KL4" i="2" s="1"/>
  <c r="KH2" i="2"/>
  <c r="KH4" i="2" s="1"/>
  <c r="KD2" i="2"/>
  <c r="KD4" i="2" s="1"/>
  <c r="JZ2" i="2"/>
  <c r="JZ4" i="2" s="1"/>
  <c r="JV2" i="2"/>
  <c r="JV4" i="2" s="1"/>
  <c r="JR2" i="2"/>
  <c r="JN2" i="2"/>
  <c r="JN4" i="2" s="1"/>
  <c r="JJ2" i="2"/>
  <c r="JJ4" i="2" s="1"/>
  <c r="JF2" i="2"/>
  <c r="JF4" i="2" s="1"/>
  <c r="JB2" i="2"/>
  <c r="IX2" i="2"/>
  <c r="IX4" i="2" s="1"/>
  <c r="IT2" i="2"/>
  <c r="IT4" i="2" s="1"/>
  <c r="IP2" i="2"/>
  <c r="IP4" i="2" s="1"/>
  <c r="IL2" i="2"/>
  <c r="IH2" i="2"/>
  <c r="IH4" i="2" s="1"/>
  <c r="ID2" i="2"/>
  <c r="ID4" i="2" s="1"/>
  <c r="HZ2" i="2"/>
  <c r="HZ4" i="2" s="1"/>
  <c r="HV2" i="2"/>
  <c r="HR2" i="2"/>
  <c r="HR4" i="2" s="1"/>
  <c r="HN2" i="2"/>
  <c r="HJ2" i="2"/>
  <c r="HJ4" i="2" s="1"/>
  <c r="HF2" i="2"/>
  <c r="HB2" i="2"/>
  <c r="HB4" i="2" s="1"/>
  <c r="GX2" i="2"/>
  <c r="GX4" i="2" s="1"/>
  <c r="GT2" i="2"/>
  <c r="GT4" i="2" s="1"/>
  <c r="GP2" i="2"/>
  <c r="GP4" i="2" s="1"/>
  <c r="GL2" i="2"/>
  <c r="GL4" i="2" s="1"/>
  <c r="GH2" i="2"/>
  <c r="GH4" i="2" s="1"/>
  <c r="GD2" i="2"/>
  <c r="GD4" i="2" s="1"/>
  <c r="FZ2" i="2"/>
  <c r="FV2" i="2"/>
  <c r="FR2" i="2"/>
  <c r="FR4" i="2" s="1"/>
  <c r="FN2" i="2"/>
  <c r="FJ2" i="2"/>
  <c r="FJ4" i="2" s="1"/>
  <c r="FF2" i="2"/>
  <c r="FB2" i="2"/>
  <c r="FB4" i="2" s="1"/>
  <c r="EX2" i="2"/>
  <c r="EX4" i="2" s="1"/>
  <c r="ET2" i="2"/>
  <c r="ET4" i="2" s="1"/>
  <c r="EP2" i="2"/>
  <c r="EP4" i="2" s="1"/>
  <c r="EL2" i="2"/>
  <c r="EL4" i="2" s="1"/>
  <c r="EH2" i="2"/>
  <c r="EH4" i="2" s="1"/>
  <c r="ED2" i="2"/>
  <c r="ED4" i="2" s="1"/>
  <c r="DZ2" i="2"/>
  <c r="DZ4" i="2" s="1"/>
  <c r="DV2" i="2"/>
  <c r="DV4" i="2" s="1"/>
  <c r="DR2" i="2"/>
  <c r="DR4" i="2" s="1"/>
  <c r="DN2" i="2"/>
  <c r="DN4" i="2" s="1"/>
  <c r="DJ2" i="2"/>
  <c r="DJ4" i="2" s="1"/>
  <c r="DF2" i="2"/>
  <c r="DF4" i="2" s="1"/>
  <c r="DB2" i="2"/>
  <c r="DB4" i="2" s="1"/>
  <c r="CX2" i="2"/>
  <c r="CX4" i="2" s="1"/>
  <c r="CT2" i="2"/>
  <c r="CT4" i="2" s="1"/>
  <c r="CP2" i="2"/>
  <c r="CP4" i="2" s="1"/>
  <c r="CL2" i="2"/>
  <c r="CL4" i="2" s="1"/>
  <c r="CH2" i="2"/>
  <c r="CH4" i="2" s="1"/>
  <c r="CD2" i="2"/>
  <c r="CD4" i="2" s="1"/>
  <c r="BZ2" i="2"/>
  <c r="BZ4" i="2" s="1"/>
  <c r="BV2" i="2"/>
  <c r="BV4" i="2" s="1"/>
  <c r="PO2" i="2"/>
  <c r="PO4" i="2" s="1"/>
  <c r="PK2" i="2"/>
  <c r="PK4" i="2" s="1"/>
  <c r="PG2" i="2"/>
  <c r="PG4" i="2" s="1"/>
  <c r="PC2" i="2"/>
  <c r="PC4" i="2" s="1"/>
  <c r="OY2" i="2"/>
  <c r="OY4" i="2" s="1"/>
  <c r="OU2" i="2"/>
  <c r="OU4" i="2" s="1"/>
  <c r="OQ2" i="2"/>
  <c r="OQ4" i="2" s="1"/>
  <c r="OM2" i="2"/>
  <c r="OM4" i="2" s="1"/>
  <c r="OI2" i="2"/>
  <c r="OI4" i="2" s="1"/>
  <c r="OE2" i="2"/>
  <c r="OE4" i="2" s="1"/>
  <c r="OA2" i="2"/>
  <c r="OA4" i="2" s="1"/>
  <c r="NW2" i="2"/>
  <c r="NW4" i="2" s="1"/>
  <c r="NS2" i="2"/>
  <c r="NS4" i="2" s="1"/>
  <c r="NO2" i="2"/>
  <c r="NO4" i="2" s="1"/>
  <c r="NK2" i="2"/>
  <c r="NK4" i="2" s="1"/>
  <c r="NG2" i="2"/>
  <c r="NG4" i="2" s="1"/>
  <c r="NA2" i="2"/>
  <c r="NA4" i="2" s="1"/>
  <c r="AF2" i="2"/>
  <c r="AF4" i="2" s="1"/>
  <c r="AK2" i="2"/>
  <c r="AK4" i="2" s="1"/>
  <c r="AI2" i="2"/>
  <c r="AJ5" i="2" s="1"/>
  <c r="AG2" i="2"/>
  <c r="AG4" i="2" s="1"/>
  <c r="AD2" i="2"/>
  <c r="AB2" i="2"/>
  <c r="AB5" i="2" s="1"/>
  <c r="Z2" i="2"/>
  <c r="X2" i="2"/>
  <c r="X4" i="2" s="1"/>
  <c r="V2" i="2"/>
  <c r="T2" i="2"/>
  <c r="T4" i="2" s="1"/>
  <c r="R2" i="2"/>
  <c r="S5" i="2" s="1"/>
  <c r="P2" i="2"/>
  <c r="N2" i="2"/>
  <c r="O5" i="2" s="1"/>
  <c r="L2" i="2"/>
  <c r="J2" i="2"/>
  <c r="H2" i="2"/>
  <c r="F2" i="2"/>
  <c r="D2" i="2"/>
  <c r="D4" i="2" s="1"/>
  <c r="B2" i="2"/>
  <c r="C5" i="2" s="1"/>
  <c r="BS2" i="2"/>
  <c r="BS4" i="2" s="1"/>
  <c r="BQ2" i="2"/>
  <c r="BQ4" i="2" s="1"/>
  <c r="BO2" i="2"/>
  <c r="BO5" i="2" s="1"/>
  <c r="BM2" i="2"/>
  <c r="BK2" i="2"/>
  <c r="BK5" i="2" s="1"/>
  <c r="BI2" i="2"/>
  <c r="BG2" i="2"/>
  <c r="BG4" i="2" s="1"/>
  <c r="BE2" i="2"/>
  <c r="BF5" i="2" s="1"/>
  <c r="BC2" i="2"/>
  <c r="BC4" i="2" s="1"/>
  <c r="BA2" i="2"/>
  <c r="AY2" i="2"/>
  <c r="AY5" i="2" s="1"/>
  <c r="AW2" i="2"/>
  <c r="AU2" i="2"/>
  <c r="AU5" i="2" s="1"/>
  <c r="AS2" i="2"/>
  <c r="AQ2" i="2"/>
  <c r="AQ4" i="2" s="1"/>
  <c r="AO2" i="2"/>
  <c r="AP5" i="2" s="1"/>
  <c r="NC2" i="2"/>
  <c r="NC5" i="2" s="1"/>
  <c r="MY2" i="2"/>
  <c r="MW2" i="2"/>
  <c r="MW5" i="2" s="1"/>
  <c r="MU2" i="2"/>
  <c r="MS2" i="2"/>
  <c r="MQ2" i="2"/>
  <c r="MQ5" i="2" s="1"/>
  <c r="MO2" i="2"/>
  <c r="MO4" i="2" s="1"/>
  <c r="MM2" i="2"/>
  <c r="MK2" i="2"/>
  <c r="MK4" i="2" s="1"/>
  <c r="MI2" i="2"/>
  <c r="MG2" i="2"/>
  <c r="MG4" i="2" s="1"/>
  <c r="ME2" i="2"/>
  <c r="MC2" i="2"/>
  <c r="MC4" i="2" s="1"/>
  <c r="MA2" i="2"/>
  <c r="MA5" i="2" s="1"/>
  <c r="LY2" i="2"/>
  <c r="LW2" i="2"/>
  <c r="LU2" i="2"/>
  <c r="LU4" i="2" s="1"/>
  <c r="LS2" i="2"/>
  <c r="LQ2" i="2"/>
  <c r="LQ5" i="2" s="1"/>
  <c r="LO2" i="2"/>
  <c r="LM2" i="2"/>
  <c r="LM4" i="2" s="1"/>
  <c r="LK2" i="2"/>
  <c r="LK5" i="2" s="1"/>
  <c r="LI2" i="2"/>
  <c r="LI4" i="2" s="1"/>
  <c r="LG2" i="2"/>
  <c r="LE2" i="2"/>
  <c r="LE4" i="2" s="1"/>
  <c r="LC2" i="2"/>
  <c r="LA2" i="2"/>
  <c r="LA5" i="2" s="1"/>
  <c r="KY2" i="2"/>
  <c r="KW2" i="2"/>
  <c r="KW4" i="2" s="1"/>
  <c r="KU2" i="2"/>
  <c r="KU5" i="2" s="1"/>
  <c r="KS2" i="2"/>
  <c r="KS4" i="2" s="1"/>
  <c r="KQ2" i="2"/>
  <c r="KO2" i="2"/>
  <c r="KO5" i="2" s="1"/>
  <c r="KM2" i="2"/>
  <c r="KK2" i="2"/>
  <c r="KI2" i="2"/>
  <c r="KG2" i="2"/>
  <c r="KE2" i="2"/>
  <c r="KE5" i="2" s="1"/>
  <c r="KC2" i="2"/>
  <c r="KC4" i="2" s="1"/>
  <c r="KA2" i="2"/>
  <c r="JY2" i="2"/>
  <c r="JY4" i="2" s="1"/>
  <c r="JW2" i="2"/>
  <c r="JU2" i="2"/>
  <c r="JU5" i="2" s="1"/>
  <c r="JS2" i="2"/>
  <c r="JQ2" i="2"/>
  <c r="JQ4" i="2" s="1"/>
  <c r="JO2" i="2"/>
  <c r="JO5" i="2" s="1"/>
  <c r="JM2" i="2"/>
  <c r="JK2" i="2"/>
  <c r="JI2" i="2"/>
  <c r="JI4" i="2" s="1"/>
  <c r="JG2" i="2"/>
  <c r="JE2" i="2"/>
  <c r="JE5" i="2" s="1"/>
  <c r="JC2" i="2"/>
  <c r="JA2" i="2"/>
  <c r="JA4" i="2" s="1"/>
  <c r="IY2" i="2"/>
  <c r="IY5" i="2" s="1"/>
  <c r="IW2" i="2"/>
  <c r="IU2" i="2"/>
  <c r="IS2" i="2"/>
  <c r="IS4" i="2" s="1"/>
  <c r="IQ2" i="2"/>
  <c r="IO2" i="2"/>
  <c r="IO5" i="2" s="1"/>
  <c r="IM2" i="2"/>
  <c r="IK2" i="2"/>
  <c r="IK5" i="2" s="1"/>
  <c r="II2" i="2"/>
  <c r="II5" i="2" s="1"/>
  <c r="IG2" i="2"/>
  <c r="IG4" i="2" s="1"/>
  <c r="IE2" i="2"/>
  <c r="IC2" i="2"/>
  <c r="IC4" i="2" s="1"/>
  <c r="IA2" i="2"/>
  <c r="HY2" i="2"/>
  <c r="HY5" i="2" s="1"/>
  <c r="HW2" i="2"/>
  <c r="HU2" i="2"/>
  <c r="HU4" i="2" s="1"/>
  <c r="HS2" i="2"/>
  <c r="HS5" i="2" s="1"/>
  <c r="HQ2" i="2"/>
  <c r="HQ4" i="2" s="1"/>
  <c r="HO2" i="2"/>
  <c r="HM2" i="2"/>
  <c r="HM4" i="2" s="1"/>
  <c r="HK2" i="2"/>
  <c r="HI2" i="2"/>
  <c r="HI5" i="2" s="1"/>
  <c r="HG2" i="2"/>
  <c r="HE2" i="2"/>
  <c r="HE4" i="2" s="1"/>
  <c r="HC2" i="2"/>
  <c r="HC5" i="2" s="1"/>
  <c r="HA2" i="2"/>
  <c r="GY2" i="2"/>
  <c r="GW2" i="2"/>
  <c r="GU2" i="2"/>
  <c r="GS2" i="2"/>
  <c r="GS4" i="2" s="1"/>
  <c r="GQ2" i="2"/>
  <c r="GO2" i="2"/>
  <c r="GO4" i="2" s="1"/>
  <c r="GM2" i="2"/>
  <c r="GM5" i="2" s="1"/>
  <c r="GK2" i="2"/>
  <c r="GI2" i="2"/>
  <c r="GG2" i="2"/>
  <c r="GG4" i="2" s="1"/>
  <c r="GE2" i="2"/>
  <c r="GC2" i="2"/>
  <c r="GC5" i="2" s="1"/>
  <c r="GA2" i="2"/>
  <c r="FY2" i="2"/>
  <c r="FW2" i="2"/>
  <c r="FW5" i="2" s="1"/>
  <c r="FU2" i="2"/>
  <c r="FU4" i="2" s="1"/>
  <c r="FS2" i="2"/>
  <c r="FQ2" i="2"/>
  <c r="FO2" i="2"/>
  <c r="FM2" i="2"/>
  <c r="FM4" i="2" s="1"/>
  <c r="FK2" i="2"/>
  <c r="FI2" i="2"/>
  <c r="FI4" i="2" s="1"/>
  <c r="FG2" i="2"/>
  <c r="FG5" i="2" s="1"/>
  <c r="FE2" i="2"/>
  <c r="FE4" i="2" s="1"/>
  <c r="FC2" i="2"/>
  <c r="FA2" i="2"/>
  <c r="FA4" i="2" s="1"/>
  <c r="EY2" i="2"/>
  <c r="EW2" i="2"/>
  <c r="EW4" i="2" s="1"/>
  <c r="EU2" i="2"/>
  <c r="ES2" i="2"/>
  <c r="ES4" i="2" s="1"/>
  <c r="EQ2" i="2"/>
  <c r="EQ5" i="2" s="1"/>
  <c r="EO2" i="2"/>
  <c r="EO4" i="2" s="1"/>
  <c r="EM2" i="2"/>
  <c r="EK2" i="2"/>
  <c r="EI2" i="2"/>
  <c r="EG2" i="2"/>
  <c r="EG5" i="2" s="1"/>
  <c r="EE2" i="2"/>
  <c r="EC2" i="2"/>
  <c r="ED5" i="2" s="1"/>
  <c r="EA2" i="2"/>
  <c r="DY2" i="2"/>
  <c r="DW2" i="2"/>
  <c r="DU2" i="2"/>
  <c r="DS2" i="2"/>
  <c r="DQ2" i="2"/>
  <c r="DQ5" i="2" s="1"/>
  <c r="DO2" i="2"/>
  <c r="DM2" i="2"/>
  <c r="DM5" i="2" s="1"/>
  <c r="DK2" i="2"/>
  <c r="DK5" i="2" s="1"/>
  <c r="DI2" i="2"/>
  <c r="DI4" i="2" s="1"/>
  <c r="DG2" i="2"/>
  <c r="DE2" i="2"/>
  <c r="DC2" i="2"/>
  <c r="DA2" i="2"/>
  <c r="DA4" i="2" s="1"/>
  <c r="CY2" i="2"/>
  <c r="CW2" i="2"/>
  <c r="CX5" i="2" s="1"/>
  <c r="CU2" i="2"/>
  <c r="CU5" i="2" s="1"/>
  <c r="CS2" i="2"/>
  <c r="CS4" i="2" s="1"/>
  <c r="CQ2" i="2"/>
  <c r="CO2" i="2"/>
  <c r="CO4" i="2" s="1"/>
  <c r="CM2" i="2"/>
  <c r="CK2" i="2"/>
  <c r="CK4" i="2" s="1"/>
  <c r="CI2" i="2"/>
  <c r="CG2" i="2"/>
  <c r="CG4" i="2" s="1"/>
  <c r="CE2" i="2"/>
  <c r="CE5" i="2" s="1"/>
  <c r="CC2" i="2"/>
  <c r="CC4" i="2" s="1"/>
  <c r="CA2" i="2"/>
  <c r="BY2" i="2"/>
  <c r="BW2" i="2"/>
  <c r="BU2" i="2"/>
  <c r="BU5" i="2" s="1"/>
  <c r="PN2" i="2"/>
  <c r="PL2" i="2"/>
  <c r="PJ2" i="2"/>
  <c r="PJ4" i="2" s="1"/>
  <c r="PH2" i="2"/>
  <c r="PH5" i="2" s="1"/>
  <c r="PF2" i="2"/>
  <c r="PF4" i="2" s="1"/>
  <c r="PD2" i="2"/>
  <c r="PB2" i="2"/>
  <c r="OZ2" i="2"/>
  <c r="OZ5" i="2" s="1"/>
  <c r="OX2" i="2"/>
  <c r="OV2" i="2"/>
  <c r="OT2" i="2"/>
  <c r="OT4" i="2" s="1"/>
  <c r="OR2" i="2"/>
  <c r="OR5" i="2" s="1"/>
  <c r="OP2" i="2"/>
  <c r="ON2" i="2"/>
  <c r="OL2" i="2"/>
  <c r="OJ2" i="2"/>
  <c r="OJ5" i="2" s="1"/>
  <c r="OH2" i="2"/>
  <c r="OF2" i="2"/>
  <c r="OD2" i="2"/>
  <c r="OD4" i="2" s="1"/>
  <c r="OB2" i="2"/>
  <c r="OB5" i="2" s="1"/>
  <c r="NZ2" i="2"/>
  <c r="NZ4" i="2" s="1"/>
  <c r="NX2" i="2"/>
  <c r="NV2" i="2"/>
  <c r="NT2" i="2"/>
  <c r="NT5" i="2" s="1"/>
  <c r="NR2" i="2"/>
  <c r="NP2" i="2"/>
  <c r="NN2" i="2"/>
  <c r="NN4" i="2" s="1"/>
  <c r="NL2" i="2"/>
  <c r="NL5" i="2" s="1"/>
  <c r="NJ2" i="2"/>
  <c r="NH2" i="2"/>
  <c r="NF2" i="2"/>
  <c r="ND2" i="2"/>
  <c r="NE5" i="2" s="1"/>
  <c r="C4" i="4"/>
  <c r="H4" i="4"/>
  <c r="G2" i="4"/>
  <c r="F2" i="4"/>
  <c r="C2" i="4"/>
  <c r="B2" i="4"/>
  <c r="BF4" i="2"/>
  <c r="DD4" i="2"/>
  <c r="LZ4" i="2"/>
  <c r="FL4" i="2"/>
  <c r="AM2" i="2"/>
  <c r="M2" i="1"/>
  <c r="K2" i="1"/>
  <c r="I2" i="1"/>
  <c r="G2" i="1"/>
  <c r="C2" i="1"/>
  <c r="A2" i="1"/>
  <c r="A12" i="3" l="1"/>
  <c r="K43" i="3"/>
  <c r="M12" i="3"/>
  <c r="O12" i="3" s="1"/>
  <c r="K69" i="3" s="1"/>
  <c r="I12" i="3"/>
  <c r="K12" i="3" s="1"/>
  <c r="K56" i="3" s="1"/>
  <c r="J4" i="3"/>
  <c r="J3" i="3"/>
  <c r="J2" i="3"/>
  <c r="J5" i="3" s="1"/>
  <c r="N4" i="3"/>
  <c r="N3" i="3"/>
  <c r="N2" i="3"/>
  <c r="N5" i="3" s="1"/>
  <c r="BZ5" i="2"/>
  <c r="DF5" i="2"/>
  <c r="EL5" i="2"/>
  <c r="FR5" i="2"/>
  <c r="FY5" i="2"/>
  <c r="GW5" i="2"/>
  <c r="KG5" i="2"/>
  <c r="BW5" i="2"/>
  <c r="CM5" i="2"/>
  <c r="DC5" i="2"/>
  <c r="DS5" i="2"/>
  <c r="EI5" i="2"/>
  <c r="EY5" i="2"/>
  <c r="FO5" i="2"/>
  <c r="GU5" i="2"/>
  <c r="HK5" i="2"/>
  <c r="IA5" i="2"/>
  <c r="IQ5" i="2"/>
  <c r="JG5" i="2"/>
  <c r="JW5" i="2"/>
  <c r="KM5" i="2"/>
  <c r="LC5" i="2"/>
  <c r="LS5" i="2"/>
  <c r="MI5" i="2"/>
  <c r="BB5" i="2"/>
  <c r="G5" i="2"/>
  <c r="AH4" i="7"/>
  <c r="AH16" i="7" s="1"/>
  <c r="AE16" i="7" s="1"/>
  <c r="AH6" i="7"/>
  <c r="AH18" i="7" s="1"/>
  <c r="AE18" i="7" s="1"/>
  <c r="AH8" i="7"/>
  <c r="AH20" i="7" s="1"/>
  <c r="AE20" i="7" s="1"/>
  <c r="AH3" i="7"/>
  <c r="AH15" i="7" s="1"/>
  <c r="AE15" i="7" s="1"/>
  <c r="AH5" i="7"/>
  <c r="AH17" i="7" s="1"/>
  <c r="AE17" i="7" s="1"/>
  <c r="AH7" i="7"/>
  <c r="AH19" i="7" s="1"/>
  <c r="AE19" i="7" s="1"/>
  <c r="AH9" i="7"/>
  <c r="AH21" i="7" s="1"/>
  <c r="AE21" i="7" s="1"/>
  <c r="AK3" i="7"/>
  <c r="AH2" i="7"/>
  <c r="AH14" i="7" s="1"/>
  <c r="AE14" i="7" s="1"/>
  <c r="AK4" i="7"/>
  <c r="AK2" i="7"/>
  <c r="AK5" i="7" s="1"/>
  <c r="AG4" i="1"/>
  <c r="AG2" i="1"/>
  <c r="AG5" i="1" s="1"/>
  <c r="AD4" i="1"/>
  <c r="AD6" i="1"/>
  <c r="AD8" i="1"/>
  <c r="AD2" i="1"/>
  <c r="AG3" i="1"/>
  <c r="AD3" i="1"/>
  <c r="AD5" i="1"/>
  <c r="AD7" i="1"/>
  <c r="AD9" i="1"/>
  <c r="AB1" i="5"/>
  <c r="W5" i="2"/>
  <c r="N24" i="5"/>
  <c r="K28" i="5" s="1"/>
  <c r="U24" i="5"/>
  <c r="P24" i="5" s="1"/>
  <c r="U17" i="5"/>
  <c r="G24" i="5"/>
  <c r="B24" i="5" s="1"/>
  <c r="G17" i="5"/>
  <c r="B17" i="5" s="1"/>
  <c r="N17" i="5"/>
  <c r="N10" i="5"/>
  <c r="U10" i="5"/>
  <c r="R28" i="5"/>
  <c r="U3" i="5"/>
  <c r="G10" i="5"/>
  <c r="B10" i="5" s="1"/>
  <c r="S29" i="5"/>
  <c r="O29" i="5"/>
  <c r="P29" i="5"/>
  <c r="T25" i="5"/>
  <c r="N3" i="5"/>
  <c r="L9" i="5" s="1"/>
  <c r="I14" i="5"/>
  <c r="U29" i="5"/>
  <c r="S27" i="5"/>
  <c r="Q25" i="5"/>
  <c r="R27" i="5"/>
  <c r="Q21" i="5"/>
  <c r="KK5" i="2"/>
  <c r="P20" i="5"/>
  <c r="R19" i="5"/>
  <c r="G3" i="5"/>
  <c r="O23" i="5"/>
  <c r="T20" i="5"/>
  <c r="R18" i="5"/>
  <c r="T21" i="5"/>
  <c r="GE5" i="2"/>
  <c r="T22" i="5"/>
  <c r="S21" i="5"/>
  <c r="R20" i="5"/>
  <c r="Q19" i="5"/>
  <c r="P18" i="5"/>
  <c r="S20" i="5"/>
  <c r="O18" i="5"/>
  <c r="O22" i="5"/>
  <c r="S30" i="5"/>
  <c r="Q28" i="5"/>
  <c r="O26" i="5"/>
  <c r="R23" i="5"/>
  <c r="P21" i="5"/>
  <c r="U18" i="5"/>
  <c r="R21" i="5"/>
  <c r="P23" i="5"/>
  <c r="K14" i="5"/>
  <c r="H16" i="5"/>
  <c r="E22" i="5"/>
  <c r="C20" i="5"/>
  <c r="A18" i="5"/>
  <c r="G21" i="5"/>
  <c r="E19" i="5"/>
  <c r="D16" i="5"/>
  <c r="C15" i="5"/>
  <c r="B14" i="5"/>
  <c r="A13" i="5"/>
  <c r="G11" i="5"/>
  <c r="G16" i="5"/>
  <c r="F15" i="5"/>
  <c r="E14" i="5"/>
  <c r="D13" i="5"/>
  <c r="C12" i="5"/>
  <c r="B11" i="5"/>
  <c r="MG5" i="2"/>
  <c r="EA5" i="2"/>
  <c r="KK4" i="2"/>
  <c r="MW4" i="2"/>
  <c r="BK4" i="2"/>
  <c r="ET5" i="2"/>
  <c r="NB5" i="2"/>
  <c r="JE4" i="2"/>
  <c r="LQ4" i="2"/>
  <c r="JI5" i="2"/>
  <c r="LV5" i="2"/>
  <c r="X5" i="2"/>
  <c r="U5" i="2"/>
  <c r="F8" i="5"/>
  <c r="KP5" i="2"/>
  <c r="HY4" i="2"/>
  <c r="JU4" i="2"/>
  <c r="LA4" i="2"/>
  <c r="HU5" i="2"/>
  <c r="AY4" i="2"/>
  <c r="BD5" i="2"/>
  <c r="DM4" i="2"/>
  <c r="E5" i="2"/>
  <c r="LI5" i="2"/>
  <c r="E4" i="2"/>
  <c r="NH5" i="2"/>
  <c r="NP5" i="2"/>
  <c r="NX5" i="2"/>
  <c r="OF5" i="2"/>
  <c r="ON5" i="2"/>
  <c r="OV5" i="2"/>
  <c r="PD5" i="2"/>
  <c r="PL5" i="2"/>
  <c r="DU5" i="2"/>
  <c r="DY5" i="2"/>
  <c r="GK5" i="2"/>
  <c r="HA5" i="2"/>
  <c r="IW5" i="2"/>
  <c r="JM5" i="2"/>
  <c r="LY5" i="2"/>
  <c r="MS5" i="2"/>
  <c r="AQ5" i="2"/>
  <c r="H5" i="2"/>
  <c r="M5" i="2"/>
  <c r="P5" i="2"/>
  <c r="GC4" i="2"/>
  <c r="ES5" i="2"/>
  <c r="ID5" i="2"/>
  <c r="HI4" i="2"/>
  <c r="IO4" i="2"/>
  <c r="GS5" i="2"/>
  <c r="CS5" i="2"/>
  <c r="EC4" i="2"/>
  <c r="FI5" i="2"/>
  <c r="FJ5" i="2"/>
  <c r="JJ5" i="2"/>
  <c r="BU4" i="2"/>
  <c r="CK5" i="2"/>
  <c r="DA5" i="2"/>
  <c r="DU4" i="2"/>
  <c r="EK4" i="2"/>
  <c r="FA5" i="2"/>
  <c r="FQ5" i="2"/>
  <c r="DN5" i="2"/>
  <c r="DV5" i="2"/>
  <c r="GX5" i="2"/>
  <c r="FB5" i="2"/>
  <c r="GH5" i="2"/>
  <c r="HN5" i="2"/>
  <c r="LF5" i="2"/>
  <c r="ML5" i="2"/>
  <c r="FZ5" i="2"/>
  <c r="GP5" i="2"/>
  <c r="HF5" i="2"/>
  <c r="HV5" i="2"/>
  <c r="IL5" i="2"/>
  <c r="JB5" i="2"/>
  <c r="JR5" i="2"/>
  <c r="KH5" i="2"/>
  <c r="KX5" i="2"/>
  <c r="LN5" i="2"/>
  <c r="MD5" i="2"/>
  <c r="MT5" i="2"/>
  <c r="AV5" i="2"/>
  <c r="I5" i="2"/>
  <c r="Q5" i="2"/>
  <c r="Y5" i="2"/>
  <c r="AH5" i="2"/>
  <c r="BT5" i="2"/>
  <c r="GK4" i="2"/>
  <c r="HA4" i="2"/>
  <c r="IW4" i="2"/>
  <c r="JM4" i="2"/>
  <c r="LY4" i="2"/>
  <c r="IC5" i="2"/>
  <c r="JA5" i="2"/>
  <c r="KW5" i="2"/>
  <c r="LU5" i="2"/>
  <c r="L4" i="2"/>
  <c r="AB4" i="2"/>
  <c r="L5" i="2"/>
  <c r="BY4" i="2"/>
  <c r="CG5" i="2"/>
  <c r="CO5" i="2"/>
  <c r="CW5" i="2"/>
  <c r="DE5" i="2"/>
  <c r="DQ4" i="2"/>
  <c r="DY4" i="2"/>
  <c r="EG4" i="2"/>
  <c r="EW5" i="2"/>
  <c r="FE5" i="2"/>
  <c r="FM5" i="2"/>
  <c r="FY4" i="2"/>
  <c r="AU4" i="2"/>
  <c r="BO4" i="2"/>
  <c r="BS5" i="2"/>
  <c r="BL5" i="2"/>
  <c r="HN4" i="2"/>
  <c r="JR4" i="2"/>
  <c r="KX4" i="2"/>
  <c r="ML4" i="2"/>
  <c r="MT4" i="2"/>
  <c r="CH5" i="2"/>
  <c r="CP5" i="2"/>
  <c r="NC1" i="2"/>
  <c r="IT5" i="2"/>
  <c r="JZ5" i="2"/>
  <c r="AC5" i="2"/>
  <c r="AN5" i="2"/>
  <c r="FZ4" i="2"/>
  <c r="GW4" i="2"/>
  <c r="IK4" i="2"/>
  <c r="KG4" i="2"/>
  <c r="KO4" i="2"/>
  <c r="MS4" i="2"/>
  <c r="NC4" i="2"/>
  <c r="H4" i="2"/>
  <c r="P4" i="2"/>
  <c r="I4" i="2"/>
  <c r="Y4" i="2"/>
  <c r="AH4" i="2"/>
  <c r="BY5" i="2"/>
  <c r="CW4" i="2"/>
  <c r="DE4" i="2"/>
  <c r="EC5" i="2"/>
  <c r="EK5" i="2"/>
  <c r="FQ4" i="2"/>
  <c r="HF4" i="2"/>
  <c r="HV4" i="2"/>
  <c r="IL4" i="2"/>
  <c r="JB4" i="2"/>
  <c r="MD4" i="2"/>
  <c r="NB1" i="2"/>
  <c r="NA1" i="2"/>
  <c r="NA5" i="2"/>
  <c r="PG5" i="2"/>
  <c r="NF5" i="2"/>
  <c r="NJ5" i="2"/>
  <c r="NV5" i="2"/>
  <c r="OH5" i="2"/>
  <c r="OL5" i="2"/>
  <c r="OP5" i="2"/>
  <c r="OX5" i="2"/>
  <c r="PB5" i="2"/>
  <c r="PO5" i="2"/>
  <c r="CA5" i="2"/>
  <c r="CI5" i="2"/>
  <c r="CQ5" i="2"/>
  <c r="CY5" i="2"/>
  <c r="DG5" i="2"/>
  <c r="DO5" i="2"/>
  <c r="DW5" i="2"/>
  <c r="EE5" i="2"/>
  <c r="EM5" i="2"/>
  <c r="EU5" i="2"/>
  <c r="FC5" i="2"/>
  <c r="FK5" i="2"/>
  <c r="FS5" i="2"/>
  <c r="MZ1" i="2"/>
  <c r="AT5" i="2"/>
  <c r="BJ5" i="2"/>
  <c r="OP4" i="2"/>
  <c r="NK5" i="2"/>
  <c r="OX4" i="2"/>
  <c r="PN4" i="2"/>
  <c r="OQ5" i="2"/>
  <c r="G3" i="3"/>
  <c r="G4" i="3"/>
  <c r="G2" i="3"/>
  <c r="AG2" i="5" s="1"/>
  <c r="NV4" i="2"/>
  <c r="OL4" i="2"/>
  <c r="PB4" i="2"/>
  <c r="NF4" i="2"/>
  <c r="OA5" i="2"/>
  <c r="OY5" i="2"/>
  <c r="GA5" i="2"/>
  <c r="GI5" i="2"/>
  <c r="GQ5" i="2"/>
  <c r="GY5" i="2"/>
  <c r="HG5" i="2"/>
  <c r="HO5" i="2"/>
  <c r="HW5" i="2"/>
  <c r="IE5" i="2"/>
  <c r="IM5" i="2"/>
  <c r="IU5" i="2"/>
  <c r="JC5" i="2"/>
  <c r="JK5" i="2"/>
  <c r="JS5" i="2"/>
  <c r="KA5" i="2"/>
  <c r="KI5" i="2"/>
  <c r="KQ5" i="2"/>
  <c r="KY5" i="2"/>
  <c r="LG5" i="2"/>
  <c r="LO5" i="2"/>
  <c r="LW5" i="2"/>
  <c r="ME5" i="2"/>
  <c r="MM5" i="2"/>
  <c r="MU5" i="2"/>
  <c r="AX5" i="2"/>
  <c r="BN5" i="2"/>
  <c r="BR5" i="2"/>
  <c r="K5" i="2"/>
  <c r="AA5" i="2"/>
  <c r="AE5" i="2"/>
  <c r="D3" i="3"/>
  <c r="K34" i="3" s="1"/>
  <c r="BG5" i="2"/>
  <c r="GO5" i="2"/>
  <c r="LM5" i="2"/>
  <c r="CE4" i="2"/>
  <c r="DK4" i="2"/>
  <c r="EQ4" i="2"/>
  <c r="FW4" i="2"/>
  <c r="HE5" i="2"/>
  <c r="HQ5" i="2"/>
  <c r="IG5" i="2"/>
  <c r="JQ5" i="2"/>
  <c r="KC5" i="2"/>
  <c r="KS5" i="2"/>
  <c r="MC5" i="2"/>
  <c r="MO5" i="2"/>
  <c r="AK5" i="2"/>
  <c r="BA4" i="2"/>
  <c r="BC5" i="2"/>
  <c r="CT5" i="2"/>
  <c r="DZ5" i="2"/>
  <c r="NR5" i="2"/>
  <c r="PN5" i="2"/>
  <c r="NR4" i="2"/>
  <c r="OH4" i="2"/>
  <c r="NJ4" i="2"/>
  <c r="NS5" i="2"/>
  <c r="OI5" i="2"/>
  <c r="CC5" i="2"/>
  <c r="DI5" i="2"/>
  <c r="EO5" i="2"/>
  <c r="T5" i="2"/>
  <c r="GG5" i="2"/>
  <c r="HM5" i="2"/>
  <c r="IS5" i="2"/>
  <c r="JY5" i="2"/>
  <c r="LE5" i="2"/>
  <c r="MK5" i="2"/>
  <c r="D5" i="2"/>
  <c r="CU4" i="2"/>
  <c r="EA4" i="2"/>
  <c r="FG4" i="2"/>
  <c r="FU5" i="2"/>
  <c r="AS4" i="2"/>
  <c r="BI4" i="2"/>
  <c r="CD5" i="2"/>
  <c r="DJ5" i="2"/>
  <c r="EP5" i="2"/>
  <c r="MR5" i="2"/>
  <c r="MV5" i="2"/>
  <c r="NN5" i="2"/>
  <c r="NZ5" i="2"/>
  <c r="OD5" i="2"/>
  <c r="OT5" i="2"/>
  <c r="PF5" i="2"/>
  <c r="PJ5" i="2"/>
  <c r="GE4" i="2"/>
  <c r="GI4" i="2"/>
  <c r="GM4" i="2"/>
  <c r="GQ4" i="2"/>
  <c r="GU4" i="2"/>
  <c r="GY4" i="2"/>
  <c r="HC4" i="2"/>
  <c r="HG4" i="2"/>
  <c r="HK4" i="2"/>
  <c r="HO4" i="2"/>
  <c r="HS4" i="2"/>
  <c r="HW4" i="2"/>
  <c r="IA4" i="2"/>
  <c r="IE4" i="2"/>
  <c r="II4" i="2"/>
  <c r="IM4" i="2"/>
  <c r="IQ4" i="2"/>
  <c r="IU4" i="2"/>
  <c r="IY4" i="2"/>
  <c r="JC4" i="2"/>
  <c r="JG4" i="2"/>
  <c r="JK4" i="2"/>
  <c r="JO4" i="2"/>
  <c r="JS4" i="2"/>
  <c r="JW4" i="2"/>
  <c r="KA4" i="2"/>
  <c r="KE4" i="2"/>
  <c r="KI4" i="2"/>
  <c r="KM4" i="2"/>
  <c r="KQ4" i="2"/>
  <c r="KU4" i="2"/>
  <c r="KY4" i="2"/>
  <c r="LC4" i="2"/>
  <c r="LG4" i="2"/>
  <c r="LK4" i="2"/>
  <c r="LO4" i="2"/>
  <c r="LS4" i="2"/>
  <c r="LW4" i="2"/>
  <c r="MA4" i="2"/>
  <c r="ME4" i="2"/>
  <c r="MI4" i="2"/>
  <c r="MM4" i="2"/>
  <c r="MQ4" i="2"/>
  <c r="MU4" i="2"/>
  <c r="MY4" i="2"/>
  <c r="AG5" i="2"/>
  <c r="BW4" i="2"/>
  <c r="CM4" i="2"/>
  <c r="DC4" i="2"/>
  <c r="DS4" i="2"/>
  <c r="EI4" i="2"/>
  <c r="EY4" i="2"/>
  <c r="FO4" i="2"/>
  <c r="AO4" i="2"/>
  <c r="AW4" i="2"/>
  <c r="BE4" i="2"/>
  <c r="BM4" i="2"/>
  <c r="AF5" i="2"/>
  <c r="BV5" i="2"/>
  <c r="CL5" i="2"/>
  <c r="DB5" i="2"/>
  <c r="DR5" i="2"/>
  <c r="EH5" i="2"/>
  <c r="EX5" i="2"/>
  <c r="KF5" i="2"/>
  <c r="KJ5" i="2"/>
  <c r="KV5" i="2"/>
  <c r="KZ5" i="2"/>
  <c r="LL5" i="2"/>
  <c r="LP5" i="2"/>
  <c r="MB5" i="2"/>
  <c r="MF5" i="2"/>
  <c r="MN5" i="2"/>
  <c r="MZ5" i="2"/>
  <c r="FH5" i="2"/>
  <c r="D2" i="3"/>
  <c r="K33" i="3" s="1"/>
  <c r="NI5" i="2"/>
  <c r="NM5" i="2"/>
  <c r="NY5" i="2"/>
  <c r="OC5" i="2"/>
  <c r="OO5" i="2"/>
  <c r="OS5" i="2"/>
  <c r="PE5" i="2"/>
  <c r="PI5" i="2"/>
  <c r="ND5" i="2"/>
  <c r="HH5" i="2"/>
  <c r="HT5" i="2"/>
  <c r="HX5" i="2"/>
  <c r="IJ5" i="2"/>
  <c r="IN5" i="2"/>
  <c r="IZ5" i="2"/>
  <c r="JD5" i="2"/>
  <c r="JP5" i="2"/>
  <c r="JT5" i="2"/>
  <c r="CA4" i="2"/>
  <c r="CI4" i="2"/>
  <c r="CQ4" i="2"/>
  <c r="CY4" i="2"/>
  <c r="DG4" i="2"/>
  <c r="DO4" i="2"/>
  <c r="DW4" i="2"/>
  <c r="EE4" i="2"/>
  <c r="EM4" i="2"/>
  <c r="EU4" i="2"/>
  <c r="FC4" i="2"/>
  <c r="FK4" i="2"/>
  <c r="FS4" i="2"/>
  <c r="GA4" i="2"/>
  <c r="EZ5" i="2"/>
  <c r="FD5" i="2"/>
  <c r="BX5" i="2"/>
  <c r="CB5" i="2"/>
  <c r="CN5" i="2"/>
  <c r="CR5" i="2"/>
  <c r="DD5" i="2"/>
  <c r="DH5" i="2"/>
  <c r="DT5" i="2"/>
  <c r="DX5" i="2"/>
  <c r="EJ5" i="2"/>
  <c r="EN5" i="2"/>
  <c r="FP5" i="2"/>
  <c r="FT5" i="2"/>
  <c r="GF5" i="2"/>
  <c r="GJ5" i="2"/>
  <c r="GV5" i="2"/>
  <c r="GZ5" i="2"/>
  <c r="IR5" i="2"/>
  <c r="IV5" i="2"/>
  <c r="JH5" i="2"/>
  <c r="JL5" i="2"/>
  <c r="JX5" i="2"/>
  <c r="KB5" i="2"/>
  <c r="KN5" i="2"/>
  <c r="KR5" i="2"/>
  <c r="LD5" i="2"/>
  <c r="LH5" i="2"/>
  <c r="LT5" i="2"/>
  <c r="LX5" i="2"/>
  <c r="MJ5" i="2"/>
  <c r="D9" i="3"/>
  <c r="K40" i="3" s="1"/>
  <c r="FF5" i="2"/>
  <c r="FN5" i="2"/>
  <c r="FV5" i="2"/>
  <c r="GD5" i="2"/>
  <c r="GL5" i="2"/>
  <c r="GT5" i="2"/>
  <c r="HB5" i="2"/>
  <c r="HJ5" i="2"/>
  <c r="HR5" i="2"/>
  <c r="HZ5" i="2"/>
  <c r="IH5" i="2"/>
  <c r="IP5" i="2"/>
  <c r="IX5" i="2"/>
  <c r="JF5" i="2"/>
  <c r="JN5" i="2"/>
  <c r="JV5" i="2"/>
  <c r="KD5" i="2"/>
  <c r="KL5" i="2"/>
  <c r="KT5" i="2"/>
  <c r="LB5" i="2"/>
  <c r="LJ5" i="2"/>
  <c r="LR5" i="2"/>
  <c r="LZ5" i="2"/>
  <c r="MH5" i="2"/>
  <c r="MP5" i="2"/>
  <c r="MX5" i="2"/>
  <c r="AR5" i="2"/>
  <c r="AZ5" i="2"/>
  <c r="BH5" i="2"/>
  <c r="BP5" i="2"/>
  <c r="AL5" i="2"/>
  <c r="CF5" i="2"/>
  <c r="CJ5" i="2"/>
  <c r="CV5" i="2"/>
  <c r="CZ5" i="2"/>
  <c r="DL5" i="2"/>
  <c r="DP5" i="2"/>
  <c r="EB5" i="2"/>
  <c r="EF5" i="2"/>
  <c r="ER5" i="2"/>
  <c r="EV5" i="2"/>
  <c r="D5" i="3"/>
  <c r="K36" i="3" s="1"/>
  <c r="D4" i="3"/>
  <c r="K35" i="3" s="1"/>
  <c r="ND1" i="2"/>
  <c r="NL4" i="2"/>
  <c r="NP4" i="2"/>
  <c r="NT4" i="2"/>
  <c r="NX4" i="2"/>
  <c r="OB4" i="2"/>
  <c r="OF4" i="2"/>
  <c r="OJ4" i="2"/>
  <c r="ON4" i="2"/>
  <c r="OR4" i="2"/>
  <c r="OV4" i="2"/>
  <c r="OZ4" i="2"/>
  <c r="PD4" i="2"/>
  <c r="PH4" i="2"/>
  <c r="PL4" i="2"/>
  <c r="ND4" i="2"/>
  <c r="NH4" i="2"/>
  <c r="NQ5" i="2"/>
  <c r="NU5" i="2"/>
  <c r="OG5" i="2"/>
  <c r="OK5" i="2"/>
  <c r="OW5" i="2"/>
  <c r="PA5" i="2"/>
  <c r="PM5" i="2"/>
  <c r="D6" i="3"/>
  <c r="K37" i="3" s="1"/>
  <c r="FL5" i="2"/>
  <c r="FX5" i="2"/>
  <c r="GB5" i="2"/>
  <c r="GN5" i="2"/>
  <c r="GR5" i="2"/>
  <c r="HD5" i="2"/>
  <c r="HL5" i="2"/>
  <c r="HP5" i="2"/>
  <c r="IB5" i="2"/>
  <c r="IF5" i="2"/>
  <c r="FF4" i="2"/>
  <c r="FN4" i="2"/>
  <c r="FV4" i="2"/>
  <c r="MY5" i="2"/>
  <c r="B4" i="2"/>
  <c r="F4" i="2"/>
  <c r="J4" i="2"/>
  <c r="N4" i="2"/>
  <c r="R4" i="2"/>
  <c r="V4" i="2"/>
  <c r="Z4" i="2"/>
  <c r="AD4" i="2"/>
  <c r="AI4" i="2"/>
  <c r="B5" i="2"/>
  <c r="F5" i="2"/>
  <c r="J5" i="2"/>
  <c r="N5" i="2"/>
  <c r="R5" i="2"/>
  <c r="V5" i="2"/>
  <c r="Z5" i="2"/>
  <c r="AD5" i="2"/>
  <c r="AI5" i="2"/>
  <c r="AO5" i="2"/>
  <c r="AS5" i="2"/>
  <c r="AW5" i="2"/>
  <c r="BA5" i="2"/>
  <c r="BE5" i="2"/>
  <c r="BI5" i="2"/>
  <c r="BM5" i="2"/>
  <c r="BQ5" i="2"/>
  <c r="D7" i="3"/>
  <c r="K38" i="3" s="1"/>
  <c r="D8" i="3"/>
  <c r="K39" i="3" s="1"/>
  <c r="NG5" i="2"/>
  <c r="NO5" i="2"/>
  <c r="NW5" i="2"/>
  <c r="OE5" i="2"/>
  <c r="OM5" i="2"/>
  <c r="OU5" i="2"/>
  <c r="PC5" i="2"/>
  <c r="PK5" i="2"/>
  <c r="AM4" i="2"/>
  <c r="AM5" i="2"/>
  <c r="E26" i="5" l="1"/>
  <c r="K8" i="3"/>
  <c r="O8" i="3"/>
  <c r="AD5" i="5"/>
  <c r="O5" i="3"/>
  <c r="K5" i="3"/>
  <c r="AD7" i="5"/>
  <c r="O7" i="3"/>
  <c r="K7" i="3"/>
  <c r="AD3" i="5"/>
  <c r="O3" i="3"/>
  <c r="K3" i="3"/>
  <c r="AD6" i="5"/>
  <c r="K6" i="3"/>
  <c r="O6" i="3"/>
  <c r="AD9" i="5"/>
  <c r="O9" i="3"/>
  <c r="K9" i="3"/>
  <c r="O2" i="3"/>
  <c r="K2" i="3"/>
  <c r="AD4" i="5"/>
  <c r="K4" i="3"/>
  <c r="O4" i="3"/>
  <c r="N6" i="3"/>
  <c r="N10" i="3" s="1"/>
  <c r="AD8" i="5"/>
  <c r="D22" i="3"/>
  <c r="O39" i="3" s="1"/>
  <c r="J6" i="3"/>
  <c r="J10" i="3" s="1"/>
  <c r="AD21" i="1"/>
  <c r="AA21" i="1" s="1"/>
  <c r="AA9" i="1"/>
  <c r="AD20" i="1"/>
  <c r="AA20" i="1" s="1"/>
  <c r="AA8" i="1"/>
  <c r="AD19" i="1"/>
  <c r="AA19" i="1" s="1"/>
  <c r="AA7" i="1"/>
  <c r="AD18" i="1"/>
  <c r="AA18" i="1" s="1"/>
  <c r="AA6" i="1"/>
  <c r="AD17" i="1"/>
  <c r="AA17" i="1" s="1"/>
  <c r="AA5" i="1"/>
  <c r="AD16" i="1"/>
  <c r="AA16" i="1" s="1"/>
  <c r="AA4" i="1"/>
  <c r="AD15" i="1"/>
  <c r="AA15" i="1" s="1"/>
  <c r="AA3" i="1"/>
  <c r="AD14" i="1"/>
  <c r="AA14" i="1" s="1"/>
  <c r="AA2" i="1"/>
  <c r="AD2" i="5"/>
  <c r="B20" i="5"/>
  <c r="D22" i="5"/>
  <c r="E18" i="5"/>
  <c r="G20" i="5"/>
  <c r="B23" i="5"/>
  <c r="S26" i="5"/>
  <c r="U28" i="5"/>
  <c r="S28" i="5"/>
  <c r="U25" i="5"/>
  <c r="P28" i="5"/>
  <c r="R30" i="5"/>
  <c r="O28" i="5"/>
  <c r="S25" i="5"/>
  <c r="P30" i="5"/>
  <c r="P26" i="5"/>
  <c r="D18" i="5"/>
  <c r="F20" i="5"/>
  <c r="A23" i="5"/>
  <c r="B19" i="5"/>
  <c r="D21" i="5"/>
  <c r="F23" i="5"/>
  <c r="T30" i="5"/>
  <c r="P27" i="5"/>
  <c r="R29" i="5"/>
  <c r="T29" i="5"/>
  <c r="R26" i="5"/>
  <c r="T28" i="5"/>
  <c r="Q30" i="5"/>
  <c r="T26" i="5"/>
  <c r="O25" i="5"/>
  <c r="A19" i="5"/>
  <c r="C21" i="5"/>
  <c r="E23" i="5"/>
  <c r="F19" i="5"/>
  <c r="A22" i="5"/>
  <c r="L30" i="5"/>
  <c r="T27" i="5"/>
  <c r="O30" i="5"/>
  <c r="Q26" i="5"/>
  <c r="U30" i="5"/>
  <c r="O27" i="5"/>
  <c r="Q29" i="5"/>
  <c r="L29" i="5"/>
  <c r="U27" i="5"/>
  <c r="Q27" i="5"/>
  <c r="AK6" i="7"/>
  <c r="AF10" i="7" s="1"/>
  <c r="AF11" i="7" s="1"/>
  <c r="AG6" i="1"/>
  <c r="AB10" i="1" s="1"/>
  <c r="AB11" i="1" s="1"/>
  <c r="E29" i="5"/>
  <c r="N9" i="5"/>
  <c r="A25" i="5"/>
  <c r="M6" i="5"/>
  <c r="G28" i="5"/>
  <c r="C27" i="5"/>
  <c r="I9" i="5"/>
  <c r="AG4" i="5"/>
  <c r="AG3" i="5"/>
  <c r="D21" i="3"/>
  <c r="D18" i="3"/>
  <c r="AD20" i="5"/>
  <c r="D20" i="3"/>
  <c r="D19" i="3"/>
  <c r="D23" i="3"/>
  <c r="D16" i="3"/>
  <c r="D17" i="3"/>
  <c r="G5" i="3"/>
  <c r="I6" i="5"/>
  <c r="I3" i="5"/>
  <c r="P6" i="5"/>
  <c r="P3" i="5"/>
  <c r="U15" i="5"/>
  <c r="P10" i="5"/>
  <c r="N22" i="5"/>
  <c r="I17" i="5"/>
  <c r="I25" i="5"/>
  <c r="I24" i="5"/>
  <c r="A5" i="5"/>
  <c r="B3" i="5"/>
  <c r="K11" i="5"/>
  <c r="I10" i="5"/>
  <c r="S18" i="5"/>
  <c r="P17" i="5"/>
  <c r="B4" i="5"/>
  <c r="G9" i="5"/>
  <c r="G7" i="5"/>
  <c r="K5" i="5"/>
  <c r="H7" i="5"/>
  <c r="H26" i="5"/>
  <c r="J29" i="5"/>
  <c r="M23" i="5"/>
  <c r="S14" i="5"/>
  <c r="N20" i="5"/>
  <c r="U5" i="5"/>
  <c r="N21" i="5"/>
  <c r="M19" i="5"/>
  <c r="T6" i="5"/>
  <c r="K20" i="5"/>
  <c r="L25" i="5"/>
  <c r="D25" i="5"/>
  <c r="F27" i="5"/>
  <c r="A30" i="5"/>
  <c r="B26" i="5"/>
  <c r="D28" i="5"/>
  <c r="F30" i="5"/>
  <c r="J28" i="5"/>
  <c r="H27" i="5"/>
  <c r="I21" i="5"/>
  <c r="O16" i="5"/>
  <c r="N19" i="5"/>
  <c r="P14" i="5"/>
  <c r="A26" i="5"/>
  <c r="B27" i="5"/>
  <c r="C28" i="5"/>
  <c r="D29" i="5"/>
  <c r="E30" i="5"/>
  <c r="E25" i="5"/>
  <c r="F26" i="5"/>
  <c r="G27" i="5"/>
  <c r="A29" i="5"/>
  <c r="B30" i="5"/>
  <c r="J8" i="5"/>
  <c r="M9" i="5"/>
  <c r="M4" i="5"/>
  <c r="J9" i="5"/>
  <c r="M30" i="5"/>
  <c r="I27" i="5"/>
  <c r="K29" i="5"/>
  <c r="N25" i="5"/>
  <c r="I28" i="5"/>
  <c r="K30" i="5"/>
  <c r="I19" i="5"/>
  <c r="Q8" i="5"/>
  <c r="Q12" i="5"/>
  <c r="U16" i="5"/>
  <c r="R7" i="5"/>
  <c r="P8" i="5"/>
  <c r="L19" i="5"/>
  <c r="R11" i="5"/>
  <c r="R8" i="5"/>
  <c r="M18" i="5"/>
  <c r="N26" i="5"/>
  <c r="I30" i="5"/>
  <c r="L28" i="5"/>
  <c r="T9" i="5"/>
  <c r="O8" i="5"/>
  <c r="N18" i="5"/>
  <c r="K23" i="5"/>
  <c r="K21" i="5"/>
  <c r="O6" i="5"/>
  <c r="R13" i="5"/>
  <c r="T15" i="5"/>
  <c r="M21" i="5"/>
  <c r="R5" i="5"/>
  <c r="T4" i="5"/>
  <c r="O7" i="5"/>
  <c r="Q9" i="5"/>
  <c r="K18" i="5"/>
  <c r="M20" i="5"/>
  <c r="H23" i="5"/>
  <c r="S4" i="5"/>
  <c r="U8" i="5"/>
  <c r="R4" i="5"/>
  <c r="O9" i="5"/>
  <c r="I18" i="5"/>
  <c r="M22" i="5"/>
  <c r="J18" i="5"/>
  <c r="Q7" i="5"/>
  <c r="T13" i="5"/>
  <c r="P9" i="5"/>
  <c r="J23" i="5"/>
  <c r="P5" i="5"/>
  <c r="I29" i="5"/>
  <c r="N27" i="5"/>
  <c r="U11" i="5"/>
  <c r="R16" i="5"/>
  <c r="H25" i="5"/>
  <c r="S16" i="5"/>
  <c r="O13" i="5"/>
  <c r="Q15" i="5"/>
  <c r="K27" i="5"/>
  <c r="B25" i="5"/>
  <c r="F25" i="5"/>
  <c r="C26" i="5"/>
  <c r="G26" i="5"/>
  <c r="D27" i="5"/>
  <c r="A28" i="5"/>
  <c r="E28" i="5"/>
  <c r="B29" i="5"/>
  <c r="F29" i="5"/>
  <c r="C30" i="5"/>
  <c r="G30" i="5"/>
  <c r="C25" i="5"/>
  <c r="G25" i="5"/>
  <c r="D26" i="5"/>
  <c r="A27" i="5"/>
  <c r="E27" i="5"/>
  <c r="B28" i="5"/>
  <c r="F28" i="5"/>
  <c r="C29" i="5"/>
  <c r="G29" i="5"/>
  <c r="D30" i="5"/>
  <c r="N23" i="5"/>
  <c r="L26" i="5"/>
  <c r="M27" i="5"/>
  <c r="N28" i="5"/>
  <c r="H30" i="5"/>
  <c r="J25" i="5"/>
  <c r="K26" i="5"/>
  <c r="L27" i="5"/>
  <c r="M28" i="5"/>
  <c r="N29" i="5"/>
  <c r="U9" i="5"/>
  <c r="T16" i="5"/>
  <c r="Q6" i="5"/>
  <c r="T5" i="5"/>
  <c r="H20" i="5"/>
  <c r="J22" i="5"/>
  <c r="H18" i="5"/>
  <c r="J20" i="5"/>
  <c r="L22" i="5"/>
  <c r="U4" i="5"/>
  <c r="P7" i="5"/>
  <c r="R9" i="5"/>
  <c r="T11" i="5"/>
  <c r="U12" i="5"/>
  <c r="O14" i="5"/>
  <c r="P15" i="5"/>
  <c r="Q16" i="5"/>
  <c r="S8" i="5"/>
  <c r="U6" i="5"/>
  <c r="K19" i="5"/>
  <c r="L18" i="5"/>
  <c r="I23" i="5"/>
  <c r="T7" i="5"/>
  <c r="P4" i="5"/>
  <c r="Q5" i="5"/>
  <c r="R6" i="5"/>
  <c r="S7" i="5"/>
  <c r="T8" i="5"/>
  <c r="H19" i="5"/>
  <c r="I20" i="5"/>
  <c r="J21" i="5"/>
  <c r="K22" i="5"/>
  <c r="L23" i="5"/>
  <c r="O4" i="5"/>
  <c r="L20" i="5"/>
  <c r="Q4" i="5"/>
  <c r="S5" i="5"/>
  <c r="U7" i="5"/>
  <c r="J19" i="5"/>
  <c r="L21" i="5"/>
  <c r="H22" i="5"/>
  <c r="O5" i="5"/>
  <c r="S9" i="5"/>
  <c r="S12" i="5"/>
  <c r="U14" i="5"/>
  <c r="P11" i="5"/>
  <c r="S6" i="5"/>
  <c r="H21" i="5"/>
  <c r="M25" i="5"/>
  <c r="H28" i="5"/>
  <c r="J30" i="5"/>
  <c r="M26" i="5"/>
  <c r="H29" i="5"/>
  <c r="Q14" i="5"/>
  <c r="Q11" i="5"/>
  <c r="R12" i="5"/>
  <c r="S13" i="5"/>
  <c r="T14" i="5"/>
  <c r="J26" i="5"/>
  <c r="N30" i="5"/>
  <c r="J27" i="5"/>
  <c r="I26" i="5"/>
  <c r="K25" i="5"/>
  <c r="M29" i="5"/>
  <c r="U26" i="5"/>
  <c r="P25" i="5"/>
  <c r="R25" i="5"/>
  <c r="A6" i="5"/>
  <c r="D6" i="5"/>
  <c r="B5" i="5"/>
  <c r="A8" i="5"/>
  <c r="G8" i="5"/>
  <c r="D8" i="5"/>
  <c r="F7" i="5"/>
  <c r="F11" i="5"/>
  <c r="G12" i="5"/>
  <c r="A14" i="5"/>
  <c r="B15" i="5"/>
  <c r="C16" i="5"/>
  <c r="C11" i="5"/>
  <c r="D12" i="5"/>
  <c r="E13" i="5"/>
  <c r="F14" i="5"/>
  <c r="G15" i="5"/>
  <c r="B18" i="5"/>
  <c r="F18" i="5"/>
  <c r="C19" i="5"/>
  <c r="G19" i="5"/>
  <c r="D20" i="5"/>
  <c r="A21" i="5"/>
  <c r="E21" i="5"/>
  <c r="B22" i="5"/>
  <c r="F22" i="5"/>
  <c r="C23" i="5"/>
  <c r="G23" i="5"/>
  <c r="C18" i="5"/>
  <c r="G18" i="5"/>
  <c r="D19" i="5"/>
  <c r="A20" i="5"/>
  <c r="E20" i="5"/>
  <c r="B21" i="5"/>
  <c r="F21" i="5"/>
  <c r="C22" i="5"/>
  <c r="G22" i="5"/>
  <c r="D23" i="5"/>
  <c r="N14" i="5"/>
  <c r="J12" i="5"/>
  <c r="I12" i="5"/>
  <c r="U23" i="5"/>
  <c r="U20" i="5"/>
  <c r="P19" i="5"/>
  <c r="T23" i="5"/>
  <c r="O20" i="5"/>
  <c r="Q22" i="5"/>
  <c r="S22" i="5"/>
  <c r="Q18" i="5"/>
  <c r="U22" i="5"/>
  <c r="T18" i="5"/>
  <c r="U19" i="5"/>
  <c r="O21" i="5"/>
  <c r="P22" i="5"/>
  <c r="Q23" i="5"/>
  <c r="Q20" i="5"/>
  <c r="S19" i="5"/>
  <c r="U21" i="5"/>
  <c r="T19" i="5"/>
  <c r="R22" i="5"/>
  <c r="O19" i="5"/>
  <c r="S23" i="5"/>
  <c r="L14" i="5"/>
  <c r="M11" i="5"/>
  <c r="I22" i="5"/>
  <c r="H6" i="5"/>
  <c r="M7" i="5"/>
  <c r="N6" i="5"/>
  <c r="K7" i="5"/>
  <c r="N5" i="5"/>
  <c r="I8" i="5"/>
  <c r="K4" i="5"/>
  <c r="H9" i="5"/>
  <c r="H5" i="5"/>
  <c r="J14" i="5"/>
  <c r="H11" i="5"/>
  <c r="J13" i="5"/>
  <c r="L15" i="5"/>
  <c r="H4" i="5"/>
  <c r="K15" i="5"/>
  <c r="N11" i="5"/>
  <c r="K16" i="5"/>
  <c r="K12" i="5"/>
  <c r="N15" i="5"/>
  <c r="H12" i="5"/>
  <c r="L13" i="5"/>
  <c r="O12" i="5"/>
  <c r="R15" i="5"/>
  <c r="O11" i="5"/>
  <c r="P12" i="5"/>
  <c r="Q13" i="5"/>
  <c r="R14" i="5"/>
  <c r="S15" i="5"/>
  <c r="P13" i="5"/>
  <c r="S11" i="5"/>
  <c r="T12" i="5"/>
  <c r="U13" i="5"/>
  <c r="O15" i="5"/>
  <c r="P16" i="5"/>
  <c r="D11" i="5"/>
  <c r="A12" i="5"/>
  <c r="E12" i="5"/>
  <c r="B13" i="5"/>
  <c r="F13" i="5"/>
  <c r="C14" i="5"/>
  <c r="G14" i="5"/>
  <c r="D15" i="5"/>
  <c r="A16" i="5"/>
  <c r="E16" i="5"/>
  <c r="A11" i="5"/>
  <c r="E11" i="5"/>
  <c r="B12" i="5"/>
  <c r="F12" i="5"/>
  <c r="C13" i="5"/>
  <c r="G13" i="5"/>
  <c r="D14" i="5"/>
  <c r="A15" i="5"/>
  <c r="E15" i="5"/>
  <c r="B16" i="5"/>
  <c r="F16" i="5"/>
  <c r="M16" i="5"/>
  <c r="K13" i="5"/>
  <c r="J16" i="5"/>
  <c r="I11" i="5"/>
  <c r="I13" i="5"/>
  <c r="I15" i="5"/>
  <c r="N16" i="5"/>
  <c r="L11" i="5"/>
  <c r="M12" i="5"/>
  <c r="N13" i="5"/>
  <c r="H15" i="5"/>
  <c r="I16" i="5"/>
  <c r="L12" i="5"/>
  <c r="N12" i="5"/>
  <c r="L16" i="5"/>
  <c r="H13" i="5"/>
  <c r="J15" i="5"/>
  <c r="H14" i="5"/>
  <c r="M15" i="5"/>
  <c r="M14" i="5"/>
  <c r="J11" i="5"/>
  <c r="M13" i="5"/>
  <c r="C8" i="5"/>
  <c r="C5" i="5"/>
  <c r="E7" i="5"/>
  <c r="E9" i="5"/>
  <c r="D7" i="5"/>
  <c r="F5" i="5"/>
  <c r="E5" i="5"/>
  <c r="D5" i="5"/>
  <c r="F9" i="5"/>
  <c r="L4" i="5"/>
  <c r="N4" i="5"/>
  <c r="I7" i="5"/>
  <c r="K9" i="5"/>
  <c r="J4" i="5"/>
  <c r="L6" i="5"/>
  <c r="N8" i="5"/>
  <c r="M5" i="5"/>
  <c r="H8" i="5"/>
  <c r="I5" i="5"/>
  <c r="I4" i="5"/>
  <c r="J5" i="5"/>
  <c r="K6" i="5"/>
  <c r="L7" i="5"/>
  <c r="M8" i="5"/>
  <c r="J6" i="5"/>
  <c r="L5" i="5"/>
  <c r="N7" i="5"/>
  <c r="L8" i="5"/>
  <c r="J7" i="5"/>
  <c r="G4" i="5"/>
  <c r="B7" i="5"/>
  <c r="D9" i="5"/>
  <c r="F4" i="5"/>
  <c r="G5" i="5"/>
  <c r="A7" i="5"/>
  <c r="B8" i="5"/>
  <c r="C9" i="5"/>
  <c r="A4" i="5"/>
  <c r="C6" i="5"/>
  <c r="E8" i="5"/>
  <c r="E4" i="5"/>
  <c r="G6" i="5"/>
  <c r="B9" i="5"/>
  <c r="E6" i="5"/>
  <c r="D4" i="5"/>
  <c r="F6" i="5"/>
  <c r="A9" i="5"/>
  <c r="B6" i="5"/>
  <c r="C7" i="5"/>
  <c r="C4" i="5"/>
  <c r="K8" i="5"/>
  <c r="AD21" i="5" l="1"/>
  <c r="O40" i="3"/>
  <c r="AD16" i="5"/>
  <c r="O35" i="3"/>
  <c r="K18" i="3"/>
  <c r="O48" i="3" s="1"/>
  <c r="K48" i="3"/>
  <c r="K23" i="3"/>
  <c r="O53" i="3" s="1"/>
  <c r="K53" i="3"/>
  <c r="K20" i="3"/>
  <c r="O50" i="3" s="1"/>
  <c r="K50" i="3"/>
  <c r="K19" i="3"/>
  <c r="O49" i="3" s="1"/>
  <c r="K49" i="3"/>
  <c r="K22" i="3"/>
  <c r="O52" i="3" s="1"/>
  <c r="K52" i="3"/>
  <c r="AD17" i="5"/>
  <c r="O36" i="3"/>
  <c r="AD19" i="5"/>
  <c r="O38" i="3"/>
  <c r="O23" i="3"/>
  <c r="O66" i="3" s="1"/>
  <c r="K66" i="3"/>
  <c r="K21" i="3"/>
  <c r="O51" i="3" s="1"/>
  <c r="K51" i="3"/>
  <c r="O19" i="3"/>
  <c r="O62" i="3" s="1"/>
  <c r="K62" i="3"/>
  <c r="AD15" i="5"/>
  <c r="O34" i="3"/>
  <c r="AD18" i="5"/>
  <c r="O37" i="3"/>
  <c r="K16" i="3"/>
  <c r="O46" i="3" s="1"/>
  <c r="K46" i="3"/>
  <c r="K17" i="3"/>
  <c r="O47" i="3" s="1"/>
  <c r="K47" i="3"/>
  <c r="O21" i="3"/>
  <c r="O64" i="3" s="1"/>
  <c r="K64" i="3"/>
  <c r="AD14" i="5"/>
  <c r="O33" i="3"/>
  <c r="O18" i="3"/>
  <c r="O61" i="3" s="1"/>
  <c r="K61" i="3"/>
  <c r="O16" i="3"/>
  <c r="O59" i="3" s="1"/>
  <c r="K59" i="3"/>
  <c r="O20" i="3"/>
  <c r="O63" i="3" s="1"/>
  <c r="K63" i="3"/>
  <c r="O17" i="3"/>
  <c r="O60" i="3" s="1"/>
  <c r="K60" i="3"/>
  <c r="O22" i="3"/>
  <c r="O65" i="3" s="1"/>
  <c r="K65" i="3"/>
  <c r="N11" i="3"/>
  <c r="J11" i="3"/>
  <c r="M10" i="3"/>
  <c r="O10" i="3" s="1"/>
  <c r="I10" i="3"/>
  <c r="K10" i="3" s="1"/>
  <c r="AG10" i="7"/>
  <c r="AC10" i="1"/>
  <c r="AD10" i="1" s="1"/>
  <c r="AG5" i="5"/>
  <c r="A17" i="3"/>
  <c r="AA15" i="5" s="1"/>
  <c r="A16" i="3"/>
  <c r="AA14" i="5" s="1"/>
  <c r="A23" i="3"/>
  <c r="AA21" i="5" s="1"/>
  <c r="A19" i="3"/>
  <c r="AA17" i="5" s="1"/>
  <c r="A20" i="3"/>
  <c r="AA18" i="5" s="1"/>
  <c r="A22" i="3"/>
  <c r="AA20" i="5" s="1"/>
  <c r="A18" i="3"/>
  <c r="AA16" i="5" s="1"/>
  <c r="A21" i="3"/>
  <c r="AA19" i="5" s="1"/>
  <c r="G6" i="3"/>
  <c r="AG6" i="5" s="1"/>
  <c r="K24" i="3" l="1"/>
  <c r="O54" i="3" s="1"/>
  <c r="K54" i="3"/>
  <c r="O24" i="3"/>
  <c r="O67" i="3" s="1"/>
  <c r="K67" i="3"/>
  <c r="I11" i="3"/>
  <c r="K11" i="3" s="1"/>
  <c r="M11" i="3"/>
  <c r="O11" i="3" s="1"/>
  <c r="AD22" i="1"/>
  <c r="AA22" i="1" s="1"/>
  <c r="AA10" i="1"/>
  <c r="AG11" i="7"/>
  <c r="AH10" i="7"/>
  <c r="AC11" i="1"/>
  <c r="AD11" i="1" s="1"/>
  <c r="V2" i="1"/>
  <c r="V16" i="1"/>
  <c r="V30" i="1"/>
  <c r="V9" i="1"/>
  <c r="V23" i="1"/>
  <c r="V37" i="1"/>
  <c r="C10" i="3"/>
  <c r="B10" i="3"/>
  <c r="AB10" i="5" s="1"/>
  <c r="O25" i="3" l="1"/>
  <c r="O68" i="3" s="1"/>
  <c r="K68" i="3"/>
  <c r="K25" i="3"/>
  <c r="O55" i="3" s="1"/>
  <c r="K55" i="3"/>
  <c r="AD23" i="1"/>
  <c r="AA23" i="1" s="1"/>
  <c r="AA11" i="1"/>
  <c r="AH11" i="7"/>
  <c r="AE11" i="7" s="1"/>
  <c r="AH22" i="7"/>
  <c r="AE22" i="7" s="1"/>
  <c r="AE10" i="7"/>
  <c r="A42" i="7"/>
  <c r="A46" i="7" s="1"/>
  <c r="A50" i="7" s="1"/>
  <c r="T23" i="1"/>
  <c r="P24" i="1"/>
  <c r="R24" i="1"/>
  <c r="T24" i="1"/>
  <c r="O25" i="1"/>
  <c r="Q25" i="1"/>
  <c r="S25" i="1"/>
  <c r="U25" i="1"/>
  <c r="P26" i="1"/>
  <c r="R26" i="1"/>
  <c r="T26" i="1"/>
  <c r="O27" i="1"/>
  <c r="Q27" i="1"/>
  <c r="S27" i="1"/>
  <c r="U27" i="1"/>
  <c r="P28" i="1"/>
  <c r="R28" i="1"/>
  <c r="T28" i="1"/>
  <c r="O29" i="1"/>
  <c r="Q29" i="1"/>
  <c r="S29" i="1"/>
  <c r="U29" i="1"/>
  <c r="O23" i="1"/>
  <c r="O24" i="1"/>
  <c r="Q24" i="1"/>
  <c r="S24" i="1"/>
  <c r="U24" i="1"/>
  <c r="P25" i="1"/>
  <c r="R25" i="1"/>
  <c r="T25" i="1"/>
  <c r="O26" i="1"/>
  <c r="Q26" i="1"/>
  <c r="S26" i="1"/>
  <c r="U26" i="1"/>
  <c r="P27" i="1"/>
  <c r="R27" i="1"/>
  <c r="T27" i="1"/>
  <c r="O28" i="1"/>
  <c r="Q28" i="1"/>
  <c r="S28" i="1"/>
  <c r="U28" i="1"/>
  <c r="P29" i="1"/>
  <c r="R29" i="1"/>
  <c r="T29" i="1"/>
  <c r="R36" i="1"/>
  <c r="U35" i="1"/>
  <c r="Q35" i="1"/>
  <c r="T34" i="1"/>
  <c r="P34" i="1"/>
  <c r="S33" i="1"/>
  <c r="O33" i="1"/>
  <c r="R32" i="1"/>
  <c r="U36" i="1"/>
  <c r="Q36" i="1"/>
  <c r="T35" i="1"/>
  <c r="P35" i="1"/>
  <c r="S34" i="1"/>
  <c r="O34" i="1"/>
  <c r="R33" i="1"/>
  <c r="U32" i="1"/>
  <c r="Q32" i="1"/>
  <c r="T31" i="1"/>
  <c r="P31" i="1"/>
  <c r="S31" i="1"/>
  <c r="O31" i="1"/>
  <c r="T30" i="1"/>
  <c r="T36" i="1"/>
  <c r="P36" i="1"/>
  <c r="S35" i="1"/>
  <c r="O35" i="1"/>
  <c r="R34" i="1"/>
  <c r="U33" i="1"/>
  <c r="Q33" i="1"/>
  <c r="T32" i="1"/>
  <c r="P32" i="1"/>
  <c r="S36" i="1"/>
  <c r="O36" i="1"/>
  <c r="R35" i="1"/>
  <c r="U34" i="1"/>
  <c r="Q34" i="1"/>
  <c r="T33" i="1"/>
  <c r="P33" i="1"/>
  <c r="S32" i="1"/>
  <c r="O32" i="1"/>
  <c r="R31" i="1"/>
  <c r="U31" i="1"/>
  <c r="Q31" i="1"/>
  <c r="O30" i="1"/>
  <c r="T2" i="1"/>
  <c r="O2" i="1"/>
  <c r="O3" i="1"/>
  <c r="Q3" i="1"/>
  <c r="S3" i="1"/>
  <c r="U3" i="1"/>
  <c r="P4" i="1"/>
  <c r="R4" i="1"/>
  <c r="T4" i="1"/>
  <c r="O5" i="1"/>
  <c r="Q5" i="1"/>
  <c r="S5" i="1"/>
  <c r="U5" i="1"/>
  <c r="P6" i="1"/>
  <c r="R6" i="1"/>
  <c r="T6" i="1"/>
  <c r="O7" i="1"/>
  <c r="Q7" i="1"/>
  <c r="S7" i="1"/>
  <c r="U7" i="1"/>
  <c r="P8" i="1"/>
  <c r="R8" i="1"/>
  <c r="T8" i="1"/>
  <c r="P3" i="1"/>
  <c r="R3" i="1"/>
  <c r="T3" i="1"/>
  <c r="O4" i="1"/>
  <c r="Q4" i="1"/>
  <c r="S4" i="1"/>
  <c r="U4" i="1"/>
  <c r="P5" i="1"/>
  <c r="R5" i="1"/>
  <c r="T5" i="1"/>
  <c r="O6" i="1"/>
  <c r="Q6" i="1"/>
  <c r="S6" i="1"/>
  <c r="U6" i="1"/>
  <c r="P7" i="1"/>
  <c r="R7" i="1"/>
  <c r="T7" i="1"/>
  <c r="O8" i="1"/>
  <c r="Q8" i="1"/>
  <c r="S8" i="1"/>
  <c r="U8" i="1"/>
  <c r="S39" i="1"/>
  <c r="O39" i="1"/>
  <c r="R39" i="1"/>
  <c r="O37" i="1"/>
  <c r="R38" i="1"/>
  <c r="U38" i="1"/>
  <c r="Q38" i="1"/>
  <c r="T37" i="1"/>
  <c r="U39" i="1"/>
  <c r="Q39" i="1"/>
  <c r="T39" i="1"/>
  <c r="P39" i="1"/>
  <c r="T38" i="1"/>
  <c r="P38" i="1"/>
  <c r="S38" i="1"/>
  <c r="O38" i="1"/>
  <c r="O10" i="1"/>
  <c r="Q10" i="1"/>
  <c r="S10" i="1"/>
  <c r="U10" i="1"/>
  <c r="P11" i="1"/>
  <c r="R11" i="1"/>
  <c r="T11" i="1"/>
  <c r="O12" i="1"/>
  <c r="Q12" i="1"/>
  <c r="S12" i="1"/>
  <c r="U12" i="1"/>
  <c r="P13" i="1"/>
  <c r="R13" i="1"/>
  <c r="T13" i="1"/>
  <c r="O14" i="1"/>
  <c r="Q14" i="1"/>
  <c r="S14" i="1"/>
  <c r="U14" i="1"/>
  <c r="P15" i="1"/>
  <c r="R15" i="1"/>
  <c r="T15" i="1"/>
  <c r="T9" i="1"/>
  <c r="P10" i="1"/>
  <c r="R10" i="1"/>
  <c r="T10" i="1"/>
  <c r="O11" i="1"/>
  <c r="Q11" i="1"/>
  <c r="S11" i="1"/>
  <c r="U11" i="1"/>
  <c r="P12" i="1"/>
  <c r="R12" i="1"/>
  <c r="T12" i="1"/>
  <c r="O13" i="1"/>
  <c r="Q13" i="1"/>
  <c r="S13" i="1"/>
  <c r="U13" i="1"/>
  <c r="P14" i="1"/>
  <c r="R14" i="1"/>
  <c r="T14" i="1"/>
  <c r="O15" i="1"/>
  <c r="Q15" i="1"/>
  <c r="S15" i="1"/>
  <c r="U15" i="1"/>
  <c r="O9" i="1"/>
  <c r="O17" i="1"/>
  <c r="T16" i="1"/>
  <c r="P20" i="1"/>
  <c r="Q21" i="1"/>
  <c r="R18" i="1"/>
  <c r="T20" i="1"/>
  <c r="R22" i="1"/>
  <c r="P18" i="1"/>
  <c r="Q19" i="1"/>
  <c r="R20" i="1"/>
  <c r="S21" i="1"/>
  <c r="T22" i="1"/>
  <c r="R17" i="1"/>
  <c r="O18" i="1"/>
  <c r="S18" i="1"/>
  <c r="P19" i="1"/>
  <c r="T19" i="1"/>
  <c r="Q20" i="1"/>
  <c r="U20" i="1"/>
  <c r="R21" i="1"/>
  <c r="O22" i="1"/>
  <c r="S22" i="1"/>
  <c r="O16" i="1"/>
  <c r="U17" i="1"/>
  <c r="O19" i="1"/>
  <c r="Q17" i="1"/>
  <c r="S19" i="1"/>
  <c r="U21" i="1"/>
  <c r="S17" i="1"/>
  <c r="T18" i="1"/>
  <c r="U19" i="1"/>
  <c r="O21" i="1"/>
  <c r="P22" i="1"/>
  <c r="P17" i="1"/>
  <c r="T17" i="1"/>
  <c r="Q18" i="1"/>
  <c r="U18" i="1"/>
  <c r="R19" i="1"/>
  <c r="O20" i="1"/>
  <c r="S20" i="1"/>
  <c r="P21" i="1"/>
  <c r="T21" i="1"/>
  <c r="Q22" i="1"/>
  <c r="U22" i="1"/>
  <c r="D10" i="3"/>
  <c r="K41" i="3" s="1"/>
  <c r="AC10" i="5"/>
  <c r="B11" i="3"/>
  <c r="C11" i="3"/>
  <c r="AC11" i="5" l="1"/>
  <c r="D11" i="3"/>
  <c r="K42" i="3" s="1"/>
  <c r="AH23" i="7"/>
  <c r="AE23" i="7" s="1"/>
  <c r="A10" i="3"/>
  <c r="AD10" i="5"/>
  <c r="AB11" i="5"/>
  <c r="D24" i="3"/>
  <c r="AD11" i="5"/>
  <c r="I2" i="7"/>
  <c r="S2" i="7"/>
  <c r="O2" i="7"/>
  <c r="W2" i="7"/>
  <c r="W35" i="7"/>
  <c r="A2" i="7"/>
  <c r="E2" i="7"/>
  <c r="AD22" i="5" l="1"/>
  <c r="O41" i="3"/>
  <c r="AA10" i="5"/>
  <c r="A24" i="3"/>
  <c r="AA22" i="5" s="1"/>
  <c r="D25" i="3"/>
  <c r="A11" i="3"/>
  <c r="AA11" i="5" s="1"/>
  <c r="K18" i="1"/>
  <c r="M18" i="1"/>
  <c r="A13" i="8" l="1"/>
  <c r="O42" i="3"/>
  <c r="A5" i="13"/>
  <c r="I9" i="13"/>
  <c r="G3" i="10"/>
  <c r="B5" i="10"/>
  <c r="E13" i="8"/>
  <c r="G5" i="10"/>
  <c r="E7" i="10"/>
  <c r="D9" i="10"/>
  <c r="B11" i="10"/>
  <c r="E3" i="8"/>
  <c r="G13" i="8"/>
  <c r="F3" i="8"/>
  <c r="D7" i="10"/>
  <c r="F9" i="10"/>
  <c r="G7" i="10"/>
  <c r="A7" i="10"/>
  <c r="A11" i="10"/>
  <c r="C9" i="10"/>
  <c r="G9" i="10"/>
  <c r="E11" i="10"/>
  <c r="E7" i="8"/>
  <c r="A11" i="8"/>
  <c r="F11" i="10"/>
  <c r="F3" i="10"/>
  <c r="E11" i="8"/>
  <c r="G3" i="8"/>
  <c r="C11" i="10"/>
  <c r="F5" i="10"/>
  <c r="B13" i="8"/>
  <c r="C11" i="8"/>
  <c r="E9" i="10"/>
  <c r="B9" i="10"/>
  <c r="F13" i="8"/>
  <c r="C13" i="8"/>
  <c r="C7" i="10"/>
  <c r="D3" i="10"/>
  <c r="B3" i="10"/>
  <c r="B3" i="8"/>
  <c r="C5" i="8"/>
  <c r="D13" i="8"/>
  <c r="D5" i="10"/>
  <c r="G11" i="10"/>
  <c r="E3" i="10"/>
  <c r="E5" i="10"/>
  <c r="F11" i="8"/>
  <c r="B11" i="8"/>
  <c r="B7" i="10"/>
  <c r="C3" i="8"/>
  <c r="D11" i="8"/>
  <c r="D3" i="8"/>
  <c r="A3" i="8"/>
  <c r="A9" i="10"/>
  <c r="C5" i="10"/>
  <c r="F7" i="10"/>
  <c r="A5" i="10"/>
  <c r="G11" i="8"/>
  <c r="A3" i="10"/>
  <c r="D11" i="10"/>
  <c r="C3" i="10"/>
  <c r="A5" i="8"/>
  <c r="D7" i="8"/>
  <c r="E5" i="8"/>
  <c r="G5" i="8"/>
  <c r="F7" i="8"/>
  <c r="E9" i="8"/>
  <c r="A9" i="8"/>
  <c r="AD23" i="5"/>
  <c r="F5" i="8"/>
  <c r="D5" i="8"/>
  <c r="B9" i="8"/>
  <c r="F9" i="8"/>
  <c r="A7" i="8"/>
  <c r="C9" i="8"/>
  <c r="G7" i="8"/>
  <c r="B7" i="8"/>
  <c r="D9" i="8"/>
  <c r="C7" i="8"/>
  <c r="B5" i="8"/>
  <c r="G9" i="8"/>
  <c r="F3" i="4"/>
  <c r="A25" i="3"/>
  <c r="AA23" i="5" s="1"/>
  <c r="B3" i="4"/>
  <c r="G3" i="4"/>
  <c r="A3" i="4"/>
  <c r="F4" i="4"/>
  <c r="A4" i="4"/>
  <c r="C3" i="4"/>
  <c r="E31" i="1"/>
  <c r="A31" i="1"/>
  <c r="G31" i="1"/>
  <c r="C31" i="1"/>
  <c r="I31" i="1"/>
  <c r="G3" i="13" l="1"/>
  <c r="A9" i="13"/>
  <c r="A11" i="13"/>
  <c r="A13" i="13"/>
  <c r="C13" i="13"/>
  <c r="K3" i="13"/>
  <c r="I13" i="13"/>
  <c r="M11" i="13"/>
  <c r="G13" i="13"/>
  <c r="M3" i="13"/>
  <c r="A3" i="13"/>
  <c r="G11" i="13"/>
  <c r="K7" i="13"/>
  <c r="K5" i="13"/>
  <c r="C7" i="13"/>
  <c r="E7" i="13"/>
  <c r="M7" i="13"/>
  <c r="G7" i="13"/>
  <c r="K13" i="13"/>
  <c r="I11" i="13"/>
  <c r="E9" i="13"/>
  <c r="G5" i="13"/>
  <c r="M9" i="13"/>
  <c r="I3" i="13"/>
  <c r="C3" i="13"/>
  <c r="A7" i="13"/>
  <c r="E13" i="13"/>
  <c r="M5" i="13"/>
  <c r="I5" i="13"/>
  <c r="M13" i="13"/>
  <c r="G9" i="13"/>
  <c r="K9" i="13"/>
  <c r="C11" i="13"/>
  <c r="K11" i="13"/>
  <c r="C9" i="13"/>
  <c r="E3" i="13"/>
  <c r="E11" i="13"/>
  <c r="C5" i="13"/>
  <c r="E5" i="13"/>
  <c r="I7" i="13"/>
</calcChain>
</file>

<file path=xl/sharedStrings.xml><?xml version="1.0" encoding="utf-8"?>
<sst xmlns="http://schemas.openxmlformats.org/spreadsheetml/2006/main" count="619" uniqueCount="70">
  <si>
    <t>понедельник</t>
  </si>
  <si>
    <t>вторник</t>
  </si>
  <si>
    <t>среда</t>
  </si>
  <si>
    <t>четверг</t>
  </si>
  <si>
    <t>пятница</t>
  </si>
  <si>
    <t>суббота</t>
  </si>
  <si>
    <t>воскресенье</t>
  </si>
  <si>
    <t>00</t>
  </si>
  <si>
    <t>30</t>
  </si>
  <si>
    <t>пн</t>
  </si>
  <si>
    <t>вт</t>
  </si>
  <si>
    <t>ср</t>
  </si>
  <si>
    <t>чт</t>
  </si>
  <si>
    <t>пт</t>
  </si>
  <si>
    <t>сб</t>
  </si>
  <si>
    <t>вс</t>
  </si>
  <si>
    <t>Март</t>
  </si>
  <si>
    <t>Апрель</t>
  </si>
  <si>
    <t>Май</t>
  </si>
  <si>
    <t>Июнь</t>
  </si>
  <si>
    <t>Январь</t>
  </si>
  <si>
    <t>Февраль</t>
  </si>
  <si>
    <t>Июль</t>
  </si>
  <si>
    <t>Август</t>
  </si>
  <si>
    <t>Сентябрь</t>
  </si>
  <si>
    <t>Октябрь</t>
  </si>
  <si>
    <t>Ноябрь</t>
  </si>
  <si>
    <t>Декабрь</t>
  </si>
  <si>
    <t>сдвиг недели</t>
  </si>
  <si>
    <t>а</t>
  </si>
  <si>
    <t>б</t>
  </si>
  <si>
    <t>в</t>
  </si>
  <si>
    <t>г</t>
  </si>
  <si>
    <t>д</t>
  </si>
  <si>
    <t>Троица</t>
  </si>
  <si>
    <t>Пасха</t>
  </si>
  <si>
    <t>Новый год</t>
  </si>
  <si>
    <t>День Победы</t>
  </si>
  <si>
    <t>Для Пасхи</t>
  </si>
  <si>
    <t>Переносы</t>
  </si>
  <si>
    <t>Рождество Христово</t>
  </si>
  <si>
    <t>Женский день</t>
  </si>
  <si>
    <t>День солидарности трудящихся</t>
  </si>
  <si>
    <t>День Конституции Украины</t>
  </si>
  <si>
    <t>День независимости Украины</t>
  </si>
  <si>
    <t>Пасху</t>
  </si>
  <si>
    <t>Троицу</t>
  </si>
  <si>
    <t>45</t>
  </si>
  <si>
    <t>15</t>
  </si>
  <si>
    <t xml:space="preserve"> </t>
  </si>
  <si>
    <t>День Киева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</si>
  <si>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</si>
  <si>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</si>
  <si>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</si>
  <si>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</si>
  <si>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</si>
  <si>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</si>
  <si>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</si>
  <si>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</si>
  <si>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</si>
  <si>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</si>
  <si>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</si>
  <si>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</si>
  <si>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II
важно
не срочно</t>
  </si>
  <si>
    <t>I
важно
срочно</t>
  </si>
  <si>
    <t>IV
не важно
не срочно</t>
  </si>
  <si>
    <t>III
не важно
срочно</t>
  </si>
  <si>
    <t>закрасить снизу</t>
  </si>
  <si>
    <t>закрасить сверху</t>
  </si>
  <si>
    <t>сдвиг, дни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</si>
</sst>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FC19]d\ mmmm\ "/>
    <numFmt numFmtId="165" formatCode="dd"/>
  </numFmts>
  <fonts count="4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 tint="-0.14999847407452621"/>
      <name val="Calibri"/>
      <family val="2"/>
      <charset val="204"/>
      <scheme val="minor"/>
    </font>
    <font>
      <sz val="16"/>
      <color theme="0" tint="-0.14999847407452621"/>
      <name val="Calibri"/>
      <family val="2"/>
      <charset val="204"/>
      <scheme val="minor"/>
    </font>
    <font>
      <b/>
      <sz val="14"/>
      <color theme="0" tint="-4.9989318521683403E-2"/>
      <name val="Calibri"/>
      <family val="2"/>
      <charset val="204"/>
      <scheme val="minor"/>
    </font>
    <font>
      <sz val="6"/>
      <color theme="0" tint="-0.499984740745262"/>
      <name val="Calibri"/>
      <family val="2"/>
      <charset val="204"/>
      <scheme val="minor"/>
    </font>
    <font>
      <sz val="8"/>
      <color theme="0" tint="-0.499984740745262"/>
      <name val="Calibri"/>
      <family val="2"/>
      <charset val="204"/>
      <scheme val="minor"/>
    </font>
    <font>
      <b/>
      <sz val="8"/>
      <color theme="0" tint="-0.499984740745262"/>
      <name val="Calibri"/>
      <family val="2"/>
      <charset val="204"/>
      <scheme val="minor"/>
    </font>
    <font>
      <sz val="7"/>
      <color theme="0" tint="-0.499984740745262"/>
      <name val="Calibri"/>
      <family val="2"/>
      <charset val="204"/>
      <scheme val="minor"/>
    </font>
    <font>
      <sz val="4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6"/>
      <color theme="0" tint="-0.499984740745262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b/>
      <sz val="4"/>
      <color theme="1"/>
      <name val="Calibri"/>
      <family val="2"/>
      <charset val="204"/>
      <scheme val="minor"/>
    </font>
    <font>
      <b/>
      <sz val="14"/>
      <color theme="0"/>
      <name val="Calibri"/>
      <family val="2"/>
      <charset val="204"/>
      <scheme val="minor"/>
    </font>
    <font>
      <sz val="12"/>
      <color theme="0" tint="-0.1499984740745262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22"/>
      <color theme="0" tint="-0.14999847407452621"/>
      <name val="Calibri"/>
      <family val="2"/>
      <charset val="204"/>
      <scheme val="minor"/>
    </font>
    <font>
      <sz val="24"/>
      <color theme="0" tint="-0.14999847407452621"/>
      <name val="Calibri"/>
      <family val="2"/>
      <charset val="204"/>
      <scheme val="minor"/>
    </font>
    <font>
      <sz val="20"/>
      <color theme="0" tint="-4.9989318521683403E-2"/>
      <name val="Calibri"/>
      <family val="2"/>
      <charset val="204"/>
      <scheme val="minor"/>
    </font>
    <font>
      <sz val="20"/>
      <color theme="0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sz val="8"/>
      <color theme="0"/>
      <name val="Calibri"/>
      <family val="2"/>
      <charset val="204"/>
      <scheme val="minor"/>
    </font>
    <font>
      <sz val="16"/>
      <color theme="0" tint="-0.249977111117893"/>
      <name val="Calibri"/>
      <family val="2"/>
      <charset val="204"/>
      <scheme val="minor"/>
    </font>
    <font>
      <sz val="8"/>
      <color theme="0" tint="-0.14999847407452621"/>
      <name val="Calibri"/>
      <family val="2"/>
      <charset val="204"/>
      <scheme val="minor"/>
    </font>
    <font>
      <sz val="8"/>
      <color theme="0" tint="-0.249977111117893"/>
      <name val="Calibri"/>
      <family val="2"/>
      <charset val="204"/>
      <scheme val="minor"/>
    </font>
    <font>
      <sz val="8"/>
      <color theme="0" tint="-0.34998626667073579"/>
      <name val="Calibri"/>
      <family val="2"/>
      <charset val="204"/>
      <scheme val="minor"/>
    </font>
    <font>
      <sz val="14"/>
      <color theme="0" tint="-0.14999847407452621"/>
      <name val="Calibri"/>
      <family val="2"/>
      <charset val="204"/>
      <scheme val="minor"/>
    </font>
    <font>
      <sz val="5"/>
      <color theme="0"/>
      <name val="Calibri"/>
      <family val="2"/>
      <charset val="204"/>
      <scheme val="minor"/>
    </font>
    <font>
      <sz val="7"/>
      <color theme="0" tint="-0.34998626667073579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6"/>
      <color theme="0" tint="-0.14999847407452621"/>
      <name val="Calibri"/>
      <family val="2"/>
      <charset val="204"/>
      <scheme val="minor"/>
    </font>
    <font>
      <b/>
      <sz val="12"/>
      <color theme="0" tint="-0.14999847407452621"/>
      <name val="Calibri"/>
      <family val="2"/>
      <charset val="204"/>
      <scheme val="minor"/>
    </font>
    <font>
      <b/>
      <sz val="12"/>
      <color theme="0" tint="-4.9989318521683403E-2"/>
      <name val="Calibri"/>
      <family val="2"/>
      <charset val="204"/>
      <scheme val="minor"/>
    </font>
    <font>
      <sz val="12"/>
      <color theme="0" tint="-4.9989318521683403E-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b/>
      <sz val="22"/>
      <color theme="0"/>
      <name val="Calibri"/>
      <family val="2"/>
      <charset val="204"/>
      <scheme val="minor"/>
    </font>
    <font>
      <b/>
      <sz val="10"/>
      <color theme="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46">
    <border>
      <left/>
      <right/>
      <top/>
      <bottom/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medium">
        <color theme="0" tint="-0.249977111117893"/>
      </bottom>
      <diagonal/>
    </border>
    <border>
      <left/>
      <right style="thin">
        <color theme="0" tint="-0.249977111117893"/>
      </right>
      <top/>
      <bottom style="medium">
        <color theme="0" tint="-0.249977111117893"/>
      </bottom>
      <diagonal/>
    </border>
    <border>
      <left/>
      <right/>
      <top style="thin">
        <color theme="0" tint="-0.249977111117893"/>
      </top>
      <bottom/>
      <diagonal/>
    </border>
    <border>
      <left/>
      <right/>
      <top/>
      <bottom style="thin">
        <color theme="0" tint="-0.249977111117893"/>
      </bottom>
      <diagonal/>
    </border>
    <border>
      <left/>
      <right/>
      <top/>
      <bottom style="medium">
        <color theme="0" tint="-0.249977111117893"/>
      </bottom>
      <diagonal/>
    </border>
    <border>
      <left style="thick">
        <color theme="0" tint="-0.34998626667073579"/>
      </left>
      <right/>
      <top style="thin">
        <color theme="0" tint="-0.249977111117893"/>
      </top>
      <bottom/>
      <diagonal/>
    </border>
    <border>
      <left style="thick">
        <color theme="0" tint="-0.34998626667073579"/>
      </left>
      <right/>
      <top/>
      <bottom/>
      <diagonal/>
    </border>
    <border>
      <left style="thick">
        <color theme="0" tint="-0.34998626667073579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249977111117893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77111117893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3743705557422"/>
      </bottom>
      <diagonal/>
    </border>
    <border>
      <left/>
      <right style="thin">
        <color theme="0" tint="-0.14993743705557422"/>
      </right>
      <top/>
      <bottom style="thin">
        <color theme="0" tint="-0.14993743705557422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/>
      <diagonal/>
    </border>
    <border>
      <left/>
      <right style="thin">
        <color theme="0" tint="-0.14993743705557422"/>
      </right>
      <top style="medium">
        <color theme="0" tint="-0.249977111117893"/>
      </top>
      <bottom style="medium">
        <color theme="0" tint="-0.249977111117893"/>
      </bottom>
      <diagonal/>
    </border>
    <border>
      <left/>
      <right style="thick">
        <color theme="0" tint="-0.34998626667073579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ck">
        <color theme="0" tint="-0.34998626667073579"/>
      </right>
      <top style="thin">
        <color theme="0" tint="-0.249977111117893"/>
      </top>
      <bottom/>
      <diagonal/>
    </border>
    <border>
      <left style="thin">
        <color theme="0" tint="-0.14993743705557422"/>
      </left>
      <right style="thin">
        <color theme="0" tint="-0.34998626667073579"/>
      </right>
      <top style="medium">
        <color theme="0" tint="-0.249977111117893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34998626667073579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34998626667073579"/>
      </right>
      <top style="thin">
        <color theme="0" tint="-0.14993743705557422"/>
      </top>
      <bottom style="medium">
        <color theme="0" tint="-0.249977111117893"/>
      </bottom>
      <diagonal/>
    </border>
    <border>
      <left style="thick">
        <color theme="0" tint="-0.34998626667073579"/>
      </left>
      <right/>
      <top style="thin">
        <color theme="0" tint="-0.14996795556505021"/>
      </top>
      <bottom style="medium">
        <color theme="0" tint="-0.24994659260841701"/>
      </bottom>
      <diagonal/>
    </border>
    <border>
      <left/>
      <right style="thin">
        <color theme="0" tint="-0.249977111117893"/>
      </right>
      <top style="thin">
        <color theme="0" tint="-0.14996795556505021"/>
      </top>
      <bottom style="medium">
        <color theme="0" tint="-0.24994659260841701"/>
      </bottom>
      <diagonal/>
    </border>
    <border>
      <left style="thin">
        <color theme="0" tint="-0.249977111117893"/>
      </left>
      <right/>
      <top style="thin">
        <color theme="0" tint="-0.14996795556505021"/>
      </top>
      <bottom style="medium">
        <color theme="0" tint="-0.24994659260841701"/>
      </bottom>
      <diagonal/>
    </border>
    <border>
      <left/>
      <right style="thick">
        <color theme="0" tint="-0.34998626667073579"/>
      </right>
      <top style="thin">
        <color theme="0" tint="-0.14996795556505021"/>
      </top>
      <bottom style="medium">
        <color theme="0" tint="-0.24994659260841701"/>
      </bottom>
      <diagonal/>
    </border>
    <border>
      <left/>
      <right/>
      <top style="medium">
        <color theme="0" tint="-0.249977111117893"/>
      </top>
      <bottom/>
      <diagonal/>
    </border>
    <border>
      <left/>
      <right style="thin">
        <color theme="0" tint="-0.24994659260841701"/>
      </right>
      <top/>
      <bottom/>
      <diagonal/>
    </border>
    <border>
      <left style="thick">
        <color theme="0" tint="-0.34998626667073579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ck">
        <color theme="0" tint="-0.34998626667073579"/>
      </left>
      <right/>
      <top style="medium">
        <color theme="0" tint="-0.249977111117893"/>
      </top>
      <bottom style="medium">
        <color theme="0" tint="-0.249977111117893"/>
      </bottom>
      <diagonal/>
    </border>
    <border>
      <left/>
      <right/>
      <top style="medium">
        <color theme="0" tint="-0.249977111117893"/>
      </top>
      <bottom style="medium">
        <color theme="0" tint="-0.249977111117893"/>
      </bottom>
      <diagonal/>
    </border>
    <border>
      <left style="thin">
        <color theme="0" tint="-0.24994659260841701"/>
      </left>
      <right/>
      <top style="medium">
        <color theme="0" tint="-0.24994659260841701"/>
      </top>
      <bottom/>
      <diagonal/>
    </border>
    <border>
      <left/>
      <right style="thick">
        <color theme="0" tint="-0.34998626667073579"/>
      </right>
      <top style="medium">
        <color theme="0" tint="-0.24994659260841701"/>
      </top>
      <bottom/>
      <diagonal/>
    </border>
    <border>
      <left style="thin">
        <color theme="0" tint="-0.24994659260841701"/>
      </left>
      <right/>
      <top/>
      <bottom/>
      <diagonal/>
    </border>
    <border>
      <left/>
      <right style="thick">
        <color theme="0" tint="-0.34998626667073579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theme="0" tint="-0.249977111117893"/>
      </right>
      <top/>
      <bottom/>
      <diagonal/>
    </border>
    <border>
      <left style="thick">
        <color theme="0" tint="-0.34998626667073579"/>
      </left>
      <right/>
      <top/>
      <bottom style="thin">
        <color theme="0" tint="-0.14996795556505021"/>
      </bottom>
      <diagonal/>
    </border>
    <border>
      <left/>
      <right style="thin">
        <color theme="0" tint="-0.249977111117893"/>
      </right>
      <top/>
      <bottom style="thin">
        <color theme="0" tint="-0.14996795556505021"/>
      </bottom>
      <diagonal/>
    </border>
    <border>
      <left style="thin">
        <color theme="0" tint="-0.249977111117893"/>
      </left>
      <right/>
      <top/>
      <bottom style="thin">
        <color theme="0" tint="-0.14996795556505021"/>
      </bottom>
      <diagonal/>
    </border>
    <border>
      <left/>
      <right style="thick">
        <color theme="0" tint="-0.34998626667073579"/>
      </right>
      <top/>
      <bottom style="thin">
        <color theme="0" tint="-0.14996795556505021"/>
      </bottom>
      <diagonal/>
    </border>
    <border>
      <left style="thin">
        <color theme="0" tint="-0.249977111117893"/>
      </left>
      <right/>
      <top/>
      <bottom style="medium">
        <color theme="0" tint="-0.249977111117893"/>
      </bottom>
      <diagonal/>
    </border>
    <border>
      <left/>
      <right style="thick">
        <color theme="0" tint="-0.34998626667073579"/>
      </right>
      <top/>
      <bottom style="medium">
        <color theme="0" tint="-0.24997711111789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ck">
        <color theme="0" tint="-0.34998626667073579"/>
      </left>
      <right/>
      <top/>
      <bottom style="medium">
        <color theme="0" tint="-0.34998626667073579"/>
      </bottom>
      <diagonal/>
    </border>
    <border>
      <left/>
      <right style="thin">
        <color theme="0" tint="-0.249977111117893"/>
      </right>
      <top/>
      <bottom style="medium">
        <color theme="0" tint="-0.34998626667073579"/>
      </bottom>
      <diagonal/>
    </border>
    <border>
      <left style="thin">
        <color theme="0" tint="-0.249977111117893"/>
      </left>
      <right/>
      <top/>
      <bottom style="medium">
        <color theme="0" tint="-0.34998626667073579"/>
      </bottom>
      <diagonal/>
    </border>
    <border>
      <left/>
      <right style="thick">
        <color theme="0" tint="-0.34998626667073579"/>
      </right>
      <top/>
      <bottom style="medium">
        <color theme="0" tint="-0.34998626667073579"/>
      </bottom>
      <diagonal/>
    </border>
    <border>
      <left/>
      <right style="thick">
        <color theme="0" tint="-0.34998626667073579"/>
      </right>
      <top/>
      <bottom style="thin">
        <color theme="0" tint="-0.24994659260841701"/>
      </bottom>
      <diagonal/>
    </border>
    <border>
      <left style="thick">
        <color theme="0" tint="-0.34998626667073579"/>
      </left>
      <right/>
      <top style="medium">
        <color theme="0" tint="-0.24994659260841701"/>
      </top>
      <bottom/>
      <diagonal/>
    </border>
    <border>
      <left/>
      <right style="thin">
        <color theme="0" tint="-0.24994659260841701"/>
      </right>
      <top style="medium">
        <color theme="0" tint="-0.2499465926084170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medium">
        <color theme="0" tint="-0.249977111117893"/>
      </top>
      <bottom/>
      <diagonal/>
    </border>
    <border>
      <left style="thin">
        <color theme="0" tint="-0.249977111117893"/>
      </left>
      <right style="thick">
        <color theme="0" tint="-0.34998626667073579"/>
      </right>
      <top style="medium">
        <color theme="0" tint="-0.249977111117893"/>
      </top>
      <bottom/>
      <diagonal/>
    </border>
    <border>
      <left style="thin">
        <color theme="0" tint="-0.249977111117893"/>
      </left>
      <right style="thick">
        <color theme="0" tint="-0.34998626667073579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0" tint="-0.34998626667073579"/>
      </right>
      <top/>
      <bottom style="thin">
        <color theme="0" tint="-0.249977111117893"/>
      </bottom>
      <diagonal/>
    </border>
    <border>
      <left style="thick">
        <color theme="0" tint="-0.34998626667073579"/>
      </left>
      <right/>
      <top/>
      <bottom style="medium">
        <color theme="0" tint="-0.24994659260841701"/>
      </bottom>
      <diagonal/>
    </border>
    <border>
      <left/>
      <right style="thin">
        <color theme="0" tint="-0.24994659260841701"/>
      </right>
      <top/>
      <bottom style="medium">
        <color theme="0" tint="-0.24994659260841701"/>
      </bottom>
      <diagonal/>
    </border>
    <border>
      <left style="thin">
        <color theme="0" tint="-0.24994659260841701"/>
      </left>
      <right/>
      <top/>
      <bottom style="medium">
        <color theme="0" tint="-0.24994659260841701"/>
      </bottom>
      <diagonal/>
    </border>
    <border>
      <left/>
      <right style="thick">
        <color theme="0" tint="-0.34998626667073579"/>
      </right>
      <top/>
      <bottom style="medium">
        <color theme="0" tint="-0.24994659260841701"/>
      </bottom>
      <diagonal/>
    </border>
    <border>
      <left style="thin">
        <color theme="0" tint="-0.14993743705557422"/>
      </left>
      <right style="thin">
        <color theme="0" tint="-0.14990691854609822"/>
      </right>
      <top style="thin">
        <color theme="0" tint="-0.14993743705557422"/>
      </top>
      <bottom style="medium">
        <color theme="0" tint="-0.249977111117893"/>
      </bottom>
      <diagonal/>
    </border>
    <border>
      <left style="medium">
        <color theme="0" tint="-0.249977111117893"/>
      </left>
      <right style="medium">
        <color theme="0" tint="-0.249977111117893"/>
      </right>
      <top style="medium">
        <color theme="0" tint="-0.249977111117893"/>
      </top>
      <bottom/>
      <diagonal/>
    </border>
    <border>
      <left style="medium">
        <color theme="0" tint="-0.249977111117893"/>
      </left>
      <right style="medium">
        <color theme="0" tint="-0.249977111117893"/>
      </right>
      <top/>
      <bottom style="medium">
        <color theme="0" tint="-0.249977111117893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/>
      <diagonal/>
    </border>
    <border>
      <left/>
      <right style="medium">
        <color theme="0" tint="-0.249977111117893"/>
      </right>
      <top style="medium">
        <color theme="0" tint="-0.249977111117893"/>
      </top>
      <bottom/>
      <diagonal/>
    </border>
    <border>
      <left style="medium">
        <color theme="0" tint="-0.249977111117893"/>
      </left>
      <right/>
      <top/>
      <bottom style="medium">
        <color theme="0" tint="-0.249977111117893"/>
      </bottom>
      <diagonal/>
    </border>
    <border>
      <left/>
      <right style="medium">
        <color theme="0" tint="-0.249977111117893"/>
      </right>
      <top/>
      <bottom style="medium">
        <color theme="0" tint="-0.249977111117893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 style="medium">
        <color theme="0" tint="-0.249977111117893"/>
      </bottom>
      <diagonal/>
    </border>
    <border>
      <left/>
      <right style="medium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/>
      <diagonal/>
    </border>
    <border>
      <left style="medium">
        <color theme="0" tint="-0.249977111117893"/>
      </left>
      <right/>
      <top/>
      <bottom/>
      <diagonal/>
    </border>
    <border>
      <left/>
      <right style="medium">
        <color theme="0" tint="-0.249977111117893"/>
      </right>
      <top/>
      <bottom/>
      <diagonal/>
    </border>
    <border>
      <left style="thick">
        <color theme="0" tint="-0.14990691854609822"/>
      </left>
      <right/>
      <top style="medium">
        <color theme="0" tint="-0.249977111117893"/>
      </top>
      <bottom style="medium">
        <color theme="0" tint="-0.249977111117893"/>
      </bottom>
      <diagonal/>
    </border>
    <border>
      <left/>
      <right style="thick">
        <color theme="0" tint="-0.14990691854609822"/>
      </right>
      <top style="medium">
        <color theme="0" tint="-0.249977111117893"/>
      </top>
      <bottom style="medium">
        <color theme="0" tint="-0.249977111117893"/>
      </bottom>
      <diagonal/>
    </border>
    <border>
      <left style="thick">
        <color theme="0" tint="-0.14990691854609822"/>
      </left>
      <right style="thin">
        <color theme="0" tint="-0.14993743705557422"/>
      </right>
      <top/>
      <bottom style="thin">
        <color theme="0" tint="-0.14993743705557422"/>
      </bottom>
      <diagonal/>
    </border>
    <border>
      <left style="thin">
        <color theme="0" tint="-0.14993743705557422"/>
      </left>
      <right style="thick">
        <color theme="0" tint="-0.14990691854609822"/>
      </right>
      <top/>
      <bottom style="thin">
        <color theme="0" tint="-0.14993743705557422"/>
      </bottom>
      <diagonal/>
    </border>
    <border>
      <left style="thick">
        <color theme="0" tint="-0.149906918546098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ck">
        <color theme="0" tint="-0.149906918546098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ck">
        <color theme="0" tint="-0.14990691854609822"/>
      </left>
      <right style="thin">
        <color theme="0" tint="-0.14993743705557422"/>
      </right>
      <top style="thin">
        <color theme="0" tint="-0.14993743705557422"/>
      </top>
      <bottom/>
      <diagonal/>
    </border>
    <border>
      <left style="thin">
        <color theme="0" tint="-0.14993743705557422"/>
      </left>
      <right style="thick">
        <color theme="0" tint="-0.14990691854609822"/>
      </right>
      <top style="thin">
        <color theme="0" tint="-0.14993743705557422"/>
      </top>
      <bottom/>
      <diagonal/>
    </border>
    <border>
      <left style="thin">
        <color theme="0" tint="-0.14993743705557422"/>
      </left>
      <right style="thick">
        <color theme="0" tint="-0.1498764000366222"/>
      </right>
      <top/>
      <bottom style="thin">
        <color theme="0" tint="-0.14993743705557422"/>
      </bottom>
      <diagonal/>
    </border>
    <border>
      <left style="thin">
        <color theme="0" tint="-0.14993743705557422"/>
      </left>
      <right style="thick">
        <color theme="0" tint="-0.14987640003662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ck">
        <color theme="0" tint="-0.1498764000366222"/>
      </right>
      <top style="thin">
        <color theme="0" tint="-0.14993743705557422"/>
      </top>
      <bottom/>
      <diagonal/>
    </border>
    <border>
      <left style="thin">
        <color theme="0" tint="-0.14993743705557422"/>
      </left>
      <right style="thin">
        <color theme="0" tint="-0.34998626667073579"/>
      </right>
      <top style="thin">
        <color theme="0" tint="-0.14993743705557422"/>
      </top>
      <bottom/>
      <diagonal/>
    </border>
    <border>
      <left style="thin">
        <color theme="0" tint="-0.14993743705557422"/>
      </left>
      <right/>
      <top style="thin">
        <color theme="0" tint="-0.14993743705557422"/>
      </top>
      <bottom/>
      <diagonal/>
    </border>
    <border>
      <left/>
      <right style="thin">
        <color theme="0" tint="-0.34998626667073579"/>
      </right>
      <top style="thin">
        <color theme="0" tint="-0.14993743705557422"/>
      </top>
      <bottom/>
      <diagonal/>
    </border>
    <border>
      <left style="thin">
        <color theme="0" tint="-0.149906918546098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ck">
        <color theme="0" tint="-0.14990691854609822"/>
      </right>
      <top style="thin">
        <color theme="0" tint="-0.14990691854609822"/>
      </top>
      <bottom style="medium">
        <color theme="0" tint="-0.249977111117893"/>
      </bottom>
      <diagonal/>
    </border>
    <border>
      <left style="thick">
        <color theme="0" tint="-0.149906918546098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ck">
        <color theme="0" tint="-0.1498764000366222"/>
      </right>
      <top style="thin">
        <color theme="0" tint="-0.14990691854609822"/>
      </top>
      <bottom style="medium">
        <color theme="0" tint="-0.249977111117893"/>
      </bottom>
      <diagonal/>
    </border>
    <border>
      <left/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0691854609822"/>
      </right>
      <top style="thin">
        <color theme="0" tint="-0.14990691854609822"/>
      </top>
      <bottom style="medium">
        <color theme="0" tint="-0.249977111117893"/>
      </bottom>
      <diagonal/>
    </border>
    <border>
      <left style="thin">
        <color theme="0" tint="-0.14990691854609822"/>
      </left>
      <right/>
      <top style="medium">
        <color theme="0" tint="-0.249977111117893"/>
      </top>
      <bottom style="medium">
        <color theme="0" tint="-0.249977111117893"/>
      </bottom>
      <diagonal/>
    </border>
    <border>
      <left style="thin">
        <color theme="0" tint="-0.14990691854609822"/>
      </left>
      <right style="thin">
        <color theme="0" tint="-0.14993743705557422"/>
      </right>
      <top/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0691854609822"/>
      </right>
      <top/>
      <bottom style="thin">
        <color theme="0" tint="-0.14993743705557422"/>
      </bottom>
      <diagonal/>
    </border>
    <border>
      <left style="thin">
        <color theme="0" tint="-0.149906918546098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06918546098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0691854609822"/>
      </left>
      <right style="thin">
        <color theme="0" tint="-0.14993743705557422"/>
      </right>
      <top style="thin">
        <color theme="0" tint="-0.14993743705557422"/>
      </top>
      <bottom/>
      <diagonal/>
    </border>
    <border>
      <left style="thin">
        <color theme="0" tint="-0.14993743705557422"/>
      </left>
      <right style="thin">
        <color theme="0" tint="-0.14990691854609822"/>
      </right>
      <top style="thin">
        <color theme="0" tint="-0.14993743705557422"/>
      </top>
      <bottom/>
      <diagonal/>
    </border>
    <border>
      <left/>
      <right/>
      <top/>
      <bottom style="thin">
        <color theme="0" tint="-0.14990691854609822"/>
      </bottom>
      <diagonal/>
    </border>
    <border>
      <left style="thick">
        <color theme="0" tint="-0.1498764000366222"/>
      </left>
      <right/>
      <top style="medium">
        <color theme="0" tint="-0.249977111117893"/>
      </top>
      <bottom style="medium">
        <color theme="0" tint="-0.249977111117893"/>
      </bottom>
      <diagonal/>
    </border>
    <border>
      <left/>
      <right style="thin">
        <color theme="0" tint="-0.14996795556505021"/>
      </right>
      <top style="medium">
        <color theme="0" tint="-0.249977111117893"/>
      </top>
      <bottom style="medium">
        <color theme="0" tint="-0.249977111117893"/>
      </bottom>
      <diagonal/>
    </border>
    <border>
      <left style="thin">
        <color theme="0" tint="-0.14990691854609822"/>
      </left>
      <right style="thin">
        <color theme="0" tint="-0.14993743705557422"/>
      </right>
      <top style="medium">
        <color theme="0" tint="-0.1498764000366222"/>
      </top>
      <bottom style="thin">
        <color theme="0" tint="-0.1498764000366222"/>
      </bottom>
      <diagonal/>
    </border>
    <border>
      <left style="thin">
        <color theme="0" tint="-0.14993743705557422"/>
      </left>
      <right style="thin">
        <color theme="0" tint="-0.14993743705557422"/>
      </right>
      <top style="medium">
        <color theme="0" tint="-0.1498764000366222"/>
      </top>
      <bottom style="thin">
        <color theme="0" tint="-0.1498764000366222"/>
      </bottom>
      <diagonal/>
    </border>
    <border>
      <left style="thin">
        <color theme="0" tint="-0.14993743705557422"/>
      </left>
      <right style="thick">
        <color theme="0" tint="-0.14990691854609822"/>
      </right>
      <top style="medium">
        <color theme="0" tint="-0.1498764000366222"/>
      </top>
      <bottom style="thin">
        <color theme="0" tint="-0.1498764000366222"/>
      </bottom>
      <diagonal/>
    </border>
    <border>
      <left style="thick">
        <color theme="0" tint="-0.14990691854609822"/>
      </left>
      <right style="thin">
        <color theme="0" tint="-0.14993743705557422"/>
      </right>
      <top style="medium">
        <color theme="0" tint="-0.1498764000366222"/>
      </top>
      <bottom style="thin">
        <color theme="0" tint="-0.1498764000366222"/>
      </bottom>
      <diagonal/>
    </border>
    <border>
      <left style="thin">
        <color theme="0" tint="-0.14993743705557422"/>
      </left>
      <right style="thick">
        <color theme="0" tint="-0.1498764000366222"/>
      </right>
      <top style="medium">
        <color theme="0" tint="-0.1498764000366222"/>
      </top>
      <bottom style="thin">
        <color theme="0" tint="-0.1498764000366222"/>
      </bottom>
      <diagonal/>
    </border>
    <border>
      <left/>
      <right style="thin">
        <color theme="0" tint="-0.14993743705557422"/>
      </right>
      <top style="medium">
        <color theme="0" tint="-0.1498764000366222"/>
      </top>
      <bottom style="thin">
        <color theme="0" tint="-0.1498764000366222"/>
      </bottom>
      <diagonal/>
    </border>
    <border>
      <left style="thin">
        <color theme="0" tint="-0.14993743705557422"/>
      </left>
      <right style="thin">
        <color theme="0" tint="-0.14990691854609822"/>
      </right>
      <top style="medium">
        <color theme="0" tint="-0.1498764000366222"/>
      </top>
      <bottom style="thin">
        <color theme="0" tint="-0.1498764000366222"/>
      </bottom>
      <diagonal/>
    </border>
    <border>
      <left/>
      <right style="thin">
        <color theme="0" tint="-0.14996795556505021"/>
      </right>
      <top/>
      <bottom/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theme="0" tint="-4.9989318521683403E-2"/>
      </bottom>
      <diagonal/>
    </border>
    <border>
      <left/>
      <right style="thin">
        <color theme="0" tint="-0.249977111117893"/>
      </right>
      <top/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249977111117893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/>
      <diagonal/>
    </border>
    <border>
      <left style="thin">
        <color theme="0" tint="-0.14999847407452621"/>
      </left>
      <right/>
      <top/>
      <bottom/>
      <diagonal/>
    </border>
    <border>
      <left style="thin">
        <color theme="0" tint="-0.249977111117893"/>
      </left>
      <right/>
      <top/>
      <bottom style="thin">
        <color theme="0" tint="-4.9989318521683403E-2"/>
      </bottom>
      <diagonal/>
    </border>
    <border>
      <left style="thin">
        <color theme="0" tint="-0.249977111117893"/>
      </left>
      <right/>
      <top style="thin">
        <color theme="0" tint="-4.9989318521683403E-2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/>
      <right/>
      <top style="medium">
        <color theme="0" tint="-0.24994659260841701"/>
      </top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4">
    <xf numFmtId="0" fontId="0" fillId="0" borderId="0" xfId="0"/>
    <xf numFmtId="49" fontId="0" fillId="0" borderId="0" xfId="0" applyNumberFormat="1"/>
    <xf numFmtId="0" fontId="1" fillId="0" borderId="0" xfId="0" applyFont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left" vertical="center"/>
    </xf>
    <xf numFmtId="0" fontId="0" fillId="0" borderId="0" xfId="0" applyAlignment="1">
      <alignment horizontal="right"/>
    </xf>
    <xf numFmtId="49" fontId="2" fillId="0" borderId="8" xfId="0" applyNumberFormat="1" applyFont="1" applyBorder="1" applyAlignment="1">
      <alignment horizontal="left" vertical="center"/>
    </xf>
    <xf numFmtId="49" fontId="2" fillId="0" borderId="9" xfId="0" applyNumberFormat="1" applyFont="1" applyBorder="1" applyAlignment="1">
      <alignment horizontal="left" vertical="center"/>
    </xf>
    <xf numFmtId="0" fontId="5" fillId="0" borderId="21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9" fillId="0" borderId="0" xfId="0" applyFont="1"/>
    <xf numFmtId="14" fontId="9" fillId="0" borderId="0" xfId="0" applyNumberFormat="1" applyFont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right"/>
    </xf>
    <xf numFmtId="0" fontId="9" fillId="0" borderId="42" xfId="0" applyFont="1" applyBorder="1"/>
    <xf numFmtId="14" fontId="9" fillId="0" borderId="42" xfId="0" applyNumberFormat="1" applyFont="1" applyBorder="1"/>
    <xf numFmtId="0" fontId="1" fillId="0" borderId="0" xfId="0" applyFont="1" applyAlignment="1">
      <alignment horizontal="right" vertical="center"/>
    </xf>
    <xf numFmtId="0" fontId="9" fillId="2" borderId="42" xfId="0" applyFont="1" applyFill="1" applyBorder="1"/>
    <xf numFmtId="0" fontId="9" fillId="0" borderId="50" xfId="0" applyFont="1" applyBorder="1"/>
    <xf numFmtId="0" fontId="9" fillId="0" borderId="51" xfId="0" applyFont="1" applyBorder="1"/>
    <xf numFmtId="0" fontId="9" fillId="0" borderId="52" xfId="0" applyFont="1" applyBorder="1"/>
    <xf numFmtId="0" fontId="9" fillId="0" borderId="53" xfId="0" applyFont="1" applyBorder="1"/>
    <xf numFmtId="0" fontId="9" fillId="0" borderId="0" xfId="0" applyFont="1" applyBorder="1"/>
    <xf numFmtId="0" fontId="9" fillId="0" borderId="54" xfId="0" applyFont="1" applyBorder="1"/>
    <xf numFmtId="0" fontId="9" fillId="0" borderId="55" xfId="0" applyFont="1" applyBorder="1"/>
    <xf numFmtId="0" fontId="9" fillId="0" borderId="56" xfId="0" applyFont="1" applyBorder="1"/>
    <xf numFmtId="0" fontId="9" fillId="0" borderId="53" xfId="0" applyFont="1" applyBorder="1" applyAlignment="1">
      <alignment horizontal="right"/>
    </xf>
    <xf numFmtId="0" fontId="9" fillId="0" borderId="55" xfId="0" applyFont="1" applyBorder="1" applyAlignment="1">
      <alignment horizontal="right"/>
    </xf>
    <xf numFmtId="0" fontId="9" fillId="0" borderId="0" xfId="0" applyFont="1" applyBorder="1" applyAlignment="1">
      <alignment horizontal="right"/>
    </xf>
    <xf numFmtId="0" fontId="9" fillId="0" borderId="42" xfId="0" applyFont="1" applyBorder="1" applyAlignment="1">
      <alignment horizontal="right"/>
    </xf>
    <xf numFmtId="0" fontId="9" fillId="0" borderId="50" xfId="0" applyFont="1" applyBorder="1" applyAlignment="1">
      <alignment horizontal="right"/>
    </xf>
    <xf numFmtId="0" fontId="9" fillId="2" borderId="51" xfId="0" applyFont="1" applyFill="1" applyBorder="1"/>
    <xf numFmtId="14" fontId="9" fillId="0" borderId="51" xfId="0" applyNumberFormat="1" applyFont="1" applyBorder="1"/>
    <xf numFmtId="14" fontId="9" fillId="2" borderId="52" xfId="0" applyNumberFormat="1" applyFont="1" applyFill="1" applyBorder="1"/>
    <xf numFmtId="0" fontId="9" fillId="2" borderId="0" xfId="0" applyFont="1" applyFill="1" applyBorder="1"/>
    <xf numFmtId="14" fontId="9" fillId="0" borderId="0" xfId="0" applyNumberFormat="1" applyFont="1" applyBorder="1"/>
    <xf numFmtId="14" fontId="9" fillId="2" borderId="54" xfId="0" applyNumberFormat="1" applyFont="1" applyFill="1" applyBorder="1"/>
    <xf numFmtId="14" fontId="9" fillId="2" borderId="56" xfId="0" applyNumberFormat="1" applyFont="1" applyFill="1" applyBorder="1"/>
    <xf numFmtId="14" fontId="9" fillId="0" borderId="54" xfId="0" applyNumberFormat="1" applyFont="1" applyBorder="1"/>
    <xf numFmtId="0" fontId="9" fillId="0" borderId="56" xfId="0" applyNumberFormat="1" applyFont="1" applyBorder="1"/>
    <xf numFmtId="0" fontId="13" fillId="0" borderId="57" xfId="0" applyFont="1" applyBorder="1"/>
    <xf numFmtId="49" fontId="9" fillId="0" borderId="56" xfId="0" applyNumberFormat="1" applyFont="1" applyBorder="1"/>
    <xf numFmtId="0" fontId="10" fillId="0" borderId="0" xfId="0" applyFont="1"/>
    <xf numFmtId="14" fontId="0" fillId="0" borderId="0" xfId="0" applyNumberFormat="1"/>
    <xf numFmtId="0" fontId="14" fillId="0" borderId="74" xfId="0" applyFont="1" applyBorder="1" applyAlignment="1">
      <alignment horizontal="right" vertical="center" wrapText="1"/>
    </xf>
    <xf numFmtId="0" fontId="12" fillId="0" borderId="75" xfId="0" applyFont="1" applyBorder="1" applyAlignment="1">
      <alignment horizontal="left" vertical="center" wrapText="1"/>
    </xf>
    <xf numFmtId="14" fontId="13" fillId="0" borderId="57" xfId="0" applyNumberFormat="1" applyFont="1" applyBorder="1" applyAlignment="1">
      <alignment horizontal="center" vertical="center"/>
    </xf>
    <xf numFmtId="0" fontId="5" fillId="0" borderId="76" xfId="0" applyFont="1" applyBorder="1" applyAlignment="1">
      <alignment horizontal="center" vertical="center"/>
    </xf>
    <xf numFmtId="0" fontId="17" fillId="0" borderId="0" xfId="0" applyFont="1"/>
    <xf numFmtId="0" fontId="18" fillId="0" borderId="0" xfId="0" applyFont="1" applyAlignment="1">
      <alignment horizontal="right" vertical="center"/>
    </xf>
    <xf numFmtId="0" fontId="16" fillId="0" borderId="0" xfId="0" applyFont="1" applyAlignment="1">
      <alignment horizontal="center" vertical="center"/>
    </xf>
    <xf numFmtId="0" fontId="16" fillId="0" borderId="50" xfId="0" applyFont="1" applyBorder="1" applyAlignment="1">
      <alignment horizontal="right"/>
    </xf>
    <xf numFmtId="0" fontId="16" fillId="2" borderId="51" xfId="0" applyFont="1" applyFill="1" applyBorder="1"/>
    <xf numFmtId="14" fontId="16" fillId="0" borderId="51" xfId="0" applyNumberFormat="1" applyFont="1" applyBorder="1"/>
    <xf numFmtId="14" fontId="16" fillId="2" borderId="52" xfId="0" applyNumberFormat="1" applyFont="1" applyFill="1" applyBorder="1"/>
    <xf numFmtId="0" fontId="16" fillId="0" borderId="53" xfId="0" applyFont="1" applyBorder="1" applyAlignment="1">
      <alignment horizontal="right"/>
    </xf>
    <xf numFmtId="0" fontId="16" fillId="2" borderId="0" xfId="0" applyFont="1" applyFill="1" applyBorder="1"/>
    <xf numFmtId="14" fontId="16" fillId="0" borderId="0" xfId="0" applyNumberFormat="1" applyFont="1" applyBorder="1"/>
    <xf numFmtId="14" fontId="16" fillId="2" borderId="54" xfId="0" applyNumberFormat="1" applyFont="1" applyFill="1" applyBorder="1"/>
    <xf numFmtId="0" fontId="16" fillId="2" borderId="42" xfId="0" applyFont="1" applyFill="1" applyBorder="1"/>
    <xf numFmtId="14" fontId="16" fillId="0" borderId="42" xfId="0" applyNumberFormat="1" applyFont="1" applyBorder="1"/>
    <xf numFmtId="14" fontId="16" fillId="2" borderId="56" xfId="0" applyNumberFormat="1" applyFont="1" applyFill="1" applyBorder="1"/>
    <xf numFmtId="0" fontId="16" fillId="0" borderId="0" xfId="0" applyFont="1" applyBorder="1"/>
    <xf numFmtId="14" fontId="16" fillId="0" borderId="54" xfId="0" applyNumberFormat="1" applyFont="1" applyBorder="1"/>
    <xf numFmtId="0" fontId="16" fillId="0" borderId="54" xfId="0" applyFont="1" applyBorder="1"/>
    <xf numFmtId="0" fontId="16" fillId="0" borderId="55" xfId="0" applyFont="1" applyBorder="1" applyAlignment="1">
      <alignment horizontal="right"/>
    </xf>
    <xf numFmtId="0" fontId="16" fillId="0" borderId="42" xfId="0" applyFont="1" applyBorder="1"/>
    <xf numFmtId="0" fontId="16" fillId="0" borderId="56" xfId="0" applyNumberFormat="1" applyFont="1" applyBorder="1"/>
    <xf numFmtId="0" fontId="16" fillId="0" borderId="51" xfId="0" applyFont="1" applyBorder="1"/>
    <xf numFmtId="0" fontId="18" fillId="0" borderId="57" xfId="0" applyFont="1" applyBorder="1"/>
    <xf numFmtId="49" fontId="16" fillId="0" borderId="56" xfId="0" applyNumberFormat="1" applyFont="1" applyBorder="1"/>
    <xf numFmtId="0" fontId="17" fillId="0" borderId="0" xfId="0" applyFont="1" applyAlignment="1">
      <alignment horizontal="center" vertical="center"/>
    </xf>
    <xf numFmtId="0" fontId="19" fillId="0" borderId="77" xfId="0" applyFont="1" applyBorder="1" applyAlignment="1">
      <alignment horizontal="center" vertical="top"/>
    </xf>
    <xf numFmtId="14" fontId="20" fillId="0" borderId="37" xfId="0" applyNumberFormat="1" applyFont="1" applyBorder="1" applyAlignment="1">
      <alignment horizontal="right" vertical="center" textRotation="180"/>
    </xf>
    <xf numFmtId="0" fontId="19" fillId="0" borderId="84" xfId="0" applyFont="1" applyBorder="1" applyAlignment="1">
      <alignment horizontal="left" vertical="center" textRotation="180"/>
    </xf>
    <xf numFmtId="0" fontId="19" fillId="0" borderId="80" xfId="0" applyFont="1" applyBorder="1" applyAlignment="1">
      <alignment horizontal="center" vertical="top"/>
    </xf>
    <xf numFmtId="14" fontId="20" fillId="0" borderId="85" xfId="0" applyNumberFormat="1" applyFont="1" applyBorder="1" applyAlignment="1">
      <alignment horizontal="center" vertical="top"/>
    </xf>
    <xf numFmtId="14" fontId="20" fillId="0" borderId="87" xfId="0" applyNumberFormat="1" applyFont="1" applyBorder="1" applyAlignment="1">
      <alignment horizontal="center" vertical="top"/>
    </xf>
    <xf numFmtId="14" fontId="21" fillId="0" borderId="78" xfId="0" applyNumberFormat="1" applyFont="1" applyBorder="1" applyAlignment="1">
      <alignment horizontal="center" vertical="top" wrapText="1"/>
    </xf>
    <xf numFmtId="0" fontId="22" fillId="0" borderId="83" xfId="0" applyFont="1" applyBorder="1" applyAlignment="1">
      <alignment horizontal="center" vertical="top" wrapText="1"/>
    </xf>
    <xf numFmtId="0" fontId="9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right"/>
    </xf>
    <xf numFmtId="0" fontId="16" fillId="0" borderId="42" xfId="0" applyFont="1" applyBorder="1" applyAlignment="1">
      <alignment horizontal="right"/>
    </xf>
    <xf numFmtId="0" fontId="16" fillId="0" borderId="56" xfId="0" applyFont="1" applyBorder="1"/>
    <xf numFmtId="0" fontId="23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10" fillId="0" borderId="50" xfId="0" applyFont="1" applyBorder="1"/>
    <xf numFmtId="0" fontId="10" fillId="0" borderId="51" xfId="0" applyFont="1" applyBorder="1"/>
    <xf numFmtId="0" fontId="10" fillId="0" borderId="52" xfId="0" applyFont="1" applyBorder="1"/>
    <xf numFmtId="0" fontId="10" fillId="0" borderId="50" xfId="0" applyFont="1" applyBorder="1" applyAlignment="1">
      <alignment horizontal="right"/>
    </xf>
    <xf numFmtId="0" fontId="10" fillId="2" borderId="51" xfId="0" applyFont="1" applyFill="1" applyBorder="1"/>
    <xf numFmtId="14" fontId="10" fillId="0" borderId="51" xfId="0" applyNumberFormat="1" applyFont="1" applyBorder="1"/>
    <xf numFmtId="14" fontId="10" fillId="2" borderId="52" xfId="0" applyNumberFormat="1" applyFont="1" applyFill="1" applyBorder="1"/>
    <xf numFmtId="0" fontId="10" fillId="0" borderId="0" xfId="0" applyFont="1" applyBorder="1" applyAlignment="1">
      <alignment horizontal="right"/>
    </xf>
    <xf numFmtId="0" fontId="10" fillId="0" borderId="54" xfId="0" applyFont="1" applyBorder="1"/>
    <xf numFmtId="0" fontId="10" fillId="0" borderId="53" xfId="0" applyFont="1" applyBorder="1"/>
    <xf numFmtId="0" fontId="10" fillId="0" borderId="0" xfId="0" applyFont="1" applyBorder="1"/>
    <xf numFmtId="0" fontId="10" fillId="0" borderId="53" xfId="0" applyFont="1" applyBorder="1" applyAlignment="1">
      <alignment horizontal="right"/>
    </xf>
    <xf numFmtId="0" fontId="10" fillId="2" borderId="0" xfId="0" applyFont="1" applyFill="1" applyBorder="1"/>
    <xf numFmtId="14" fontId="10" fillId="0" borderId="0" xfId="0" applyNumberFormat="1" applyFont="1" applyBorder="1"/>
    <xf numFmtId="14" fontId="10" fillId="2" borderId="54" xfId="0" applyNumberFormat="1" applyFont="1" applyFill="1" applyBorder="1"/>
    <xf numFmtId="0" fontId="10" fillId="0" borderId="42" xfId="0" applyFont="1" applyBorder="1" applyAlignment="1">
      <alignment horizontal="right"/>
    </xf>
    <xf numFmtId="0" fontId="10" fillId="0" borderId="56" xfId="0" applyFont="1" applyBorder="1"/>
    <xf numFmtId="0" fontId="10" fillId="0" borderId="0" xfId="0" applyFont="1" applyAlignment="1">
      <alignment horizontal="right"/>
    </xf>
    <xf numFmtId="0" fontId="10" fillId="2" borderId="42" xfId="0" applyFont="1" applyFill="1" applyBorder="1"/>
    <xf numFmtId="14" fontId="10" fillId="2" borderId="56" xfId="0" applyNumberFormat="1" applyFont="1" applyFill="1" applyBorder="1"/>
    <xf numFmtId="14" fontId="10" fillId="0" borderId="54" xfId="0" applyNumberFormat="1" applyFont="1" applyBorder="1"/>
    <xf numFmtId="0" fontId="10" fillId="0" borderId="55" xfId="0" applyFont="1" applyBorder="1" applyAlignment="1">
      <alignment horizontal="right"/>
    </xf>
    <xf numFmtId="0" fontId="10" fillId="0" borderId="42" xfId="0" applyFont="1" applyBorder="1"/>
    <xf numFmtId="0" fontId="10" fillId="0" borderId="56" xfId="0" applyNumberFormat="1" applyFont="1" applyBorder="1"/>
    <xf numFmtId="0" fontId="23" fillId="0" borderId="57" xfId="0" applyFont="1" applyBorder="1"/>
    <xf numFmtId="0" fontId="10" fillId="0" borderId="55" xfId="0" applyFont="1" applyBorder="1"/>
    <xf numFmtId="49" fontId="10" fillId="0" borderId="56" xfId="0" applyNumberFormat="1" applyFont="1" applyBorder="1"/>
    <xf numFmtId="0" fontId="5" fillId="0" borderId="90" xfId="0" applyFont="1" applyBorder="1" applyAlignment="1">
      <alignment horizontal="center" vertical="center"/>
    </xf>
    <xf numFmtId="0" fontId="5" fillId="2" borderId="91" xfId="0" applyFont="1" applyFill="1" applyBorder="1" applyAlignment="1">
      <alignment horizontal="center" vertical="center"/>
    </xf>
    <xf numFmtId="0" fontId="5" fillId="0" borderId="92" xfId="0" applyFont="1" applyBorder="1" applyAlignment="1">
      <alignment horizontal="center" vertical="center"/>
    </xf>
    <xf numFmtId="0" fontId="5" fillId="2" borderId="93" xfId="0" applyFont="1" applyFill="1" applyBorder="1" applyAlignment="1">
      <alignment horizontal="center" vertical="center"/>
    </xf>
    <xf numFmtId="0" fontId="5" fillId="0" borderId="94" xfId="0" applyFont="1" applyBorder="1" applyAlignment="1">
      <alignment horizontal="center" vertical="center"/>
    </xf>
    <xf numFmtId="0" fontId="5" fillId="2" borderId="95" xfId="0" applyFont="1" applyFill="1" applyBorder="1" applyAlignment="1">
      <alignment horizontal="center" vertical="center"/>
    </xf>
    <xf numFmtId="0" fontId="5" fillId="2" borderId="96" xfId="0" applyFont="1" applyFill="1" applyBorder="1" applyAlignment="1">
      <alignment horizontal="center" vertical="center"/>
    </xf>
    <xf numFmtId="0" fontId="5" fillId="2" borderId="97" xfId="0" applyFont="1" applyFill="1" applyBorder="1" applyAlignment="1">
      <alignment horizontal="center" vertical="center"/>
    </xf>
    <xf numFmtId="0" fontId="5" fillId="2" borderId="98" xfId="0" applyFont="1" applyFill="1" applyBorder="1" applyAlignment="1">
      <alignment horizontal="center" vertical="center"/>
    </xf>
    <xf numFmtId="0" fontId="5" fillId="0" borderId="99" xfId="0" applyFont="1" applyBorder="1" applyAlignment="1">
      <alignment horizontal="center" vertical="center"/>
    </xf>
    <xf numFmtId="0" fontId="5" fillId="0" borderId="100" xfId="0" applyFont="1" applyBorder="1" applyAlignment="1">
      <alignment horizontal="center" vertical="center"/>
    </xf>
    <xf numFmtId="0" fontId="5" fillId="0" borderId="101" xfId="0" applyFont="1" applyBorder="1" applyAlignment="1">
      <alignment horizontal="center" vertical="center"/>
    </xf>
    <xf numFmtId="0" fontId="5" fillId="0" borderId="102" xfId="0" applyFont="1" applyBorder="1" applyAlignment="1">
      <alignment horizontal="center" vertical="center"/>
    </xf>
    <xf numFmtId="0" fontId="5" fillId="0" borderId="103" xfId="0" applyFont="1" applyBorder="1" applyAlignment="1">
      <alignment horizontal="center" vertical="center"/>
    </xf>
    <xf numFmtId="0" fontId="5" fillId="0" borderId="104" xfId="0" applyFont="1" applyBorder="1" applyAlignment="1">
      <alignment horizontal="center" vertical="center"/>
    </xf>
    <xf numFmtId="0" fontId="5" fillId="0" borderId="105" xfId="0" applyFont="1" applyBorder="1" applyAlignment="1">
      <alignment horizontal="center" vertical="center"/>
    </xf>
    <xf numFmtId="0" fontId="5" fillId="0" borderId="106" xfId="0" applyFont="1" applyBorder="1" applyAlignment="1">
      <alignment horizontal="center" vertical="center"/>
    </xf>
    <xf numFmtId="0" fontId="5" fillId="0" borderId="107" xfId="0" applyFont="1" applyBorder="1" applyAlignment="1">
      <alignment horizontal="center" vertical="center"/>
    </xf>
    <xf numFmtId="0" fontId="5" fillId="0" borderId="108" xfId="0" applyFont="1" applyBorder="1" applyAlignment="1">
      <alignment horizontal="center" vertical="center"/>
    </xf>
    <xf numFmtId="0" fontId="5" fillId="0" borderId="110" xfId="0" applyFont="1" applyBorder="1" applyAlignment="1">
      <alignment horizontal="center" vertical="center"/>
    </xf>
    <xf numFmtId="0" fontId="5" fillId="2" borderId="111" xfId="0" applyFont="1" applyFill="1" applyBorder="1" applyAlignment="1">
      <alignment horizontal="center" vertical="center"/>
    </xf>
    <xf numFmtId="0" fontId="5" fillId="0" borderId="112" xfId="0" applyFont="1" applyBorder="1" applyAlignment="1">
      <alignment horizontal="center" vertical="center"/>
    </xf>
    <xf numFmtId="0" fontId="5" fillId="2" borderId="113" xfId="0" applyFont="1" applyFill="1" applyBorder="1" applyAlignment="1">
      <alignment horizontal="center" vertical="center"/>
    </xf>
    <xf numFmtId="0" fontId="5" fillId="0" borderId="114" xfId="0" applyFont="1" applyBorder="1" applyAlignment="1">
      <alignment horizontal="center" vertical="center"/>
    </xf>
    <xf numFmtId="0" fontId="5" fillId="2" borderId="115" xfId="0" applyFont="1" applyFill="1" applyBorder="1" applyAlignment="1">
      <alignment horizontal="center" vertical="center"/>
    </xf>
    <xf numFmtId="0" fontId="6" fillId="0" borderId="109" xfId="0" applyFont="1" applyBorder="1" applyAlignment="1">
      <alignment vertical="center"/>
    </xf>
    <xf numFmtId="14" fontId="24" fillId="0" borderId="89" xfId="0" applyNumberFormat="1" applyFont="1" applyBorder="1"/>
    <xf numFmtId="0" fontId="6" fillId="0" borderId="88" xfId="0" applyFont="1" applyBorder="1" applyAlignment="1">
      <alignment vertical="center"/>
    </xf>
    <xf numFmtId="0" fontId="6" fillId="0" borderId="117" xfId="0" applyFont="1" applyBorder="1" applyAlignment="1">
      <alignment vertical="center"/>
    </xf>
    <xf numFmtId="14" fontId="24" fillId="0" borderId="118" xfId="0" applyNumberFormat="1" applyFont="1" applyBorder="1"/>
    <xf numFmtId="14" fontId="23" fillId="0" borderId="42" xfId="0" applyNumberFormat="1" applyFont="1" applyBorder="1" applyAlignment="1">
      <alignment horizontal="center" vertical="center"/>
    </xf>
    <xf numFmtId="0" fontId="10" fillId="0" borderId="50" xfId="0" applyFont="1" applyBorder="1" applyAlignment="1">
      <alignment vertical="center" wrapText="1"/>
    </xf>
    <xf numFmtId="0" fontId="10" fillId="0" borderId="52" xfId="0" applyFont="1" applyBorder="1" applyAlignment="1">
      <alignment vertical="center" wrapText="1"/>
    </xf>
    <xf numFmtId="0" fontId="10" fillId="0" borderId="42" xfId="0" applyFont="1" applyBorder="1" applyAlignment="1">
      <alignment vertical="center"/>
    </xf>
    <xf numFmtId="14" fontId="1" fillId="0" borderId="0" xfId="0" applyNumberFormat="1" applyFont="1" applyAlignment="1">
      <alignment horizontal="center" vertical="center"/>
    </xf>
    <xf numFmtId="0" fontId="9" fillId="0" borderId="42" xfId="0" applyFont="1" applyBorder="1" applyAlignment="1">
      <alignment vertical="center"/>
    </xf>
    <xf numFmtId="0" fontId="9" fillId="0" borderId="50" xfId="0" applyFont="1" applyBorder="1" applyAlignment="1">
      <alignment vertical="center" wrapText="1"/>
    </xf>
    <xf numFmtId="0" fontId="9" fillId="0" borderId="52" xfId="0" applyFont="1" applyBorder="1" applyAlignment="1">
      <alignment vertical="center" wrapText="1"/>
    </xf>
    <xf numFmtId="0" fontId="5" fillId="0" borderId="119" xfId="0" applyFont="1" applyBorder="1" applyAlignment="1">
      <alignment horizontal="center" vertical="center"/>
    </xf>
    <xf numFmtId="0" fontId="5" fillId="0" borderId="120" xfId="0" applyFont="1" applyBorder="1" applyAlignment="1">
      <alignment horizontal="center" vertical="center"/>
    </xf>
    <xf numFmtId="0" fontId="5" fillId="0" borderId="121" xfId="0" applyFont="1" applyBorder="1" applyAlignment="1">
      <alignment horizontal="center" vertical="center"/>
    </xf>
    <xf numFmtId="0" fontId="5" fillId="0" borderId="122" xfId="0" applyFont="1" applyBorder="1" applyAlignment="1">
      <alignment horizontal="center" vertical="center"/>
    </xf>
    <xf numFmtId="0" fontId="5" fillId="0" borderId="123" xfId="0" applyFont="1" applyBorder="1" applyAlignment="1">
      <alignment horizontal="center" vertical="center"/>
    </xf>
    <xf numFmtId="0" fontId="5" fillId="0" borderId="124" xfId="0" applyFont="1" applyBorder="1" applyAlignment="1">
      <alignment horizontal="center" vertical="center"/>
    </xf>
    <xf numFmtId="0" fontId="5" fillId="0" borderId="125" xfId="0" applyFont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29" fillId="2" borderId="0" xfId="0" applyFont="1" applyFill="1" applyAlignment="1">
      <alignment horizontal="center"/>
    </xf>
    <xf numFmtId="0" fontId="26" fillId="2" borderId="0" xfId="0" applyFont="1" applyFill="1" applyAlignment="1">
      <alignment horizontal="center"/>
    </xf>
    <xf numFmtId="0" fontId="29" fillId="0" borderId="0" xfId="0" applyFont="1" applyAlignment="1">
      <alignment horizontal="center"/>
    </xf>
    <xf numFmtId="0" fontId="27" fillId="0" borderId="126" xfId="0" applyFont="1" applyBorder="1" applyAlignment="1">
      <alignment vertical="center"/>
    </xf>
    <xf numFmtId="0" fontId="27" fillId="0" borderId="33" xfId="0" applyFont="1" applyBorder="1" applyAlignment="1">
      <alignment vertical="center"/>
    </xf>
    <xf numFmtId="14" fontId="6" fillId="0" borderId="0" xfId="0" applyNumberFormat="1" applyFont="1" applyFill="1" applyBorder="1" applyAlignment="1">
      <alignment horizontal="left" vertical="center"/>
    </xf>
    <xf numFmtId="49" fontId="26" fillId="0" borderId="43" xfId="0" applyNumberFormat="1" applyFont="1" applyFill="1" applyBorder="1" applyAlignment="1">
      <alignment vertical="center"/>
    </xf>
    <xf numFmtId="49" fontId="26" fillId="0" borderId="0" xfId="0" applyNumberFormat="1" applyFont="1" applyFill="1" applyBorder="1" applyAlignment="1">
      <alignment vertical="center"/>
    </xf>
    <xf numFmtId="0" fontId="27" fillId="0" borderId="0" xfId="0" applyFont="1" applyFill="1" applyBorder="1" applyAlignment="1">
      <alignment vertical="center"/>
    </xf>
    <xf numFmtId="14" fontId="6" fillId="0" borderId="127" xfId="0" applyNumberFormat="1" applyFont="1" applyFill="1" applyBorder="1" applyAlignment="1">
      <alignment horizontal="left" vertical="center"/>
    </xf>
    <xf numFmtId="49" fontId="26" fillId="0" borderId="127" xfId="0" applyNumberFormat="1" applyFont="1" applyFill="1" applyBorder="1" applyAlignment="1">
      <alignment vertical="center"/>
    </xf>
    <xf numFmtId="0" fontId="27" fillId="0" borderId="127" xfId="0" applyFont="1" applyFill="1" applyBorder="1" applyAlignment="1">
      <alignment vertical="center"/>
    </xf>
    <xf numFmtId="0" fontId="6" fillId="0" borderId="130" xfId="0" applyFont="1" applyBorder="1" applyAlignment="1">
      <alignment horizontal="left" vertical="center"/>
    </xf>
    <xf numFmtId="14" fontId="6" fillId="0" borderId="131" xfId="0" applyNumberFormat="1" applyFont="1" applyBorder="1" applyAlignment="1">
      <alignment horizontal="left" vertical="center"/>
    </xf>
    <xf numFmtId="14" fontId="6" fillId="0" borderId="130" xfId="0" applyNumberFormat="1" applyFont="1" applyBorder="1" applyAlignment="1">
      <alignment horizontal="left" vertical="center"/>
    </xf>
    <xf numFmtId="0" fontId="6" fillId="0" borderId="132" xfId="0" applyFont="1" applyBorder="1" applyAlignment="1">
      <alignment horizontal="left" vertical="center"/>
    </xf>
    <xf numFmtId="0" fontId="27" fillId="0" borderId="0" xfId="0" applyFont="1" applyFill="1" applyAlignment="1">
      <alignment vertical="center"/>
    </xf>
    <xf numFmtId="0" fontId="29" fillId="0" borderId="0" xfId="0" applyFont="1" applyFill="1" applyAlignment="1">
      <alignment horizontal="center"/>
    </xf>
    <xf numFmtId="0" fontId="29" fillId="0" borderId="0" xfId="0" applyFont="1" applyFill="1" applyAlignment="1"/>
    <xf numFmtId="0" fontId="0" fillId="0" borderId="43" xfId="0" applyFill="1" applyBorder="1" applyAlignment="1"/>
    <xf numFmtId="0" fontId="29" fillId="0" borderId="58" xfId="0" applyFont="1" applyFill="1" applyBorder="1" applyAlignment="1"/>
    <xf numFmtId="49" fontId="26" fillId="0" borderId="0" xfId="0" applyNumberFormat="1" applyFont="1" applyFill="1" applyAlignment="1">
      <alignment vertical="center"/>
    </xf>
    <xf numFmtId="164" fontId="6" fillId="0" borderId="43" xfId="0" applyNumberFormat="1" applyFont="1" applyBorder="1" applyAlignment="1">
      <alignment horizontal="left" vertical="center"/>
    </xf>
    <xf numFmtId="164" fontId="6" fillId="0" borderId="0" xfId="0" applyNumberFormat="1" applyFont="1" applyBorder="1" applyAlignment="1">
      <alignment horizontal="left" vertical="center"/>
    </xf>
    <xf numFmtId="0" fontId="29" fillId="0" borderId="0" xfId="0" applyFont="1" applyFill="1" applyBorder="1" applyAlignment="1"/>
    <xf numFmtId="49" fontId="26" fillId="0" borderId="128" xfId="0" applyNumberFormat="1" applyFont="1" applyFill="1" applyBorder="1" applyAlignment="1">
      <alignment vertical="center"/>
    </xf>
    <xf numFmtId="0" fontId="29" fillId="0" borderId="134" xfId="0" applyFont="1" applyFill="1" applyBorder="1" applyAlignment="1">
      <alignment horizontal="center"/>
    </xf>
    <xf numFmtId="0" fontId="29" fillId="0" borderId="128" xfId="0" applyFont="1" applyFill="1" applyBorder="1" applyAlignment="1"/>
    <xf numFmtId="0" fontId="0" fillId="0" borderId="128" xfId="0" applyFill="1" applyBorder="1" applyAlignment="1"/>
    <xf numFmtId="0" fontId="0" fillId="0" borderId="129" xfId="0" applyFill="1" applyBorder="1" applyAlignment="1"/>
    <xf numFmtId="0" fontId="29" fillId="0" borderId="134" xfId="0" applyFont="1" applyFill="1" applyBorder="1" applyAlignment="1"/>
    <xf numFmtId="49" fontId="26" fillId="0" borderId="132" xfId="0" applyNumberFormat="1" applyFont="1" applyFill="1" applyBorder="1" applyAlignment="1">
      <alignment vertical="center"/>
    </xf>
    <xf numFmtId="0" fontId="29" fillId="0" borderId="135" xfId="0" applyFont="1" applyFill="1" applyBorder="1" applyAlignment="1">
      <alignment horizontal="center"/>
    </xf>
    <xf numFmtId="0" fontId="0" fillId="0" borderId="0" xfId="0" applyFill="1" applyBorder="1" applyAlignment="1"/>
    <xf numFmtId="49" fontId="26" fillId="0" borderId="129" xfId="0" applyNumberFormat="1" applyFont="1" applyFill="1" applyBorder="1" applyAlignment="1">
      <alignment vertical="center"/>
    </xf>
    <xf numFmtId="0" fontId="29" fillId="0" borderId="128" xfId="0" applyFont="1" applyFill="1" applyBorder="1" applyAlignment="1">
      <alignment horizontal="center"/>
    </xf>
    <xf numFmtId="0" fontId="24" fillId="0" borderId="127" xfId="0" applyNumberFormat="1" applyFont="1" applyFill="1" applyBorder="1" applyAlignment="1">
      <alignment horizontal="center" vertical="center"/>
    </xf>
    <xf numFmtId="14" fontId="30" fillId="0" borderId="0" xfId="0" applyNumberFormat="1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14" fontId="10" fillId="0" borderId="42" xfId="0" applyNumberFormat="1" applyFont="1" applyBorder="1"/>
    <xf numFmtId="0" fontId="32" fillId="0" borderId="9" xfId="0" applyFont="1" applyBorder="1" applyAlignment="1"/>
    <xf numFmtId="14" fontId="32" fillId="0" borderId="9" xfId="0" applyNumberFormat="1" applyFont="1" applyBorder="1" applyAlignment="1"/>
    <xf numFmtId="0" fontId="0" fillId="0" borderId="0" xfId="0" applyNumberFormat="1"/>
    <xf numFmtId="0" fontId="33" fillId="0" borderId="136" xfId="0" applyFont="1" applyBorder="1" applyAlignment="1">
      <alignment horizontal="right" vertical="top"/>
    </xf>
    <xf numFmtId="0" fontId="33" fillId="2" borderId="136" xfId="0" applyFont="1" applyFill="1" applyBorder="1" applyAlignment="1">
      <alignment horizontal="right" vertical="top"/>
    </xf>
    <xf numFmtId="0" fontId="34" fillId="2" borderId="70" xfId="0" applyFont="1" applyFill="1" applyBorder="1" applyAlignment="1">
      <alignment horizontal="center" vertical="top" wrapText="1"/>
    </xf>
    <xf numFmtId="0" fontId="35" fillId="0" borderId="70" xfId="0" applyFont="1" applyBorder="1" applyAlignment="1">
      <alignment horizontal="center" vertical="top" wrapText="1"/>
    </xf>
    <xf numFmtId="0" fontId="36" fillId="0" borderId="0" xfId="0" applyFont="1" applyAlignment="1">
      <alignment horizontal="center" vertical="top" wrapText="1"/>
    </xf>
    <xf numFmtId="0" fontId="29" fillId="0" borderId="0" xfId="0" applyFont="1" applyAlignment="1">
      <alignment horizontal="right" vertical="top"/>
    </xf>
    <xf numFmtId="49" fontId="2" fillId="0" borderId="43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49" fontId="2" fillId="0" borderId="4" xfId="0" applyNumberFormat="1" applyFont="1" applyFill="1" applyBorder="1" applyAlignment="1">
      <alignment horizontal="left" vertical="center"/>
    </xf>
    <xf numFmtId="49" fontId="2" fillId="0" borderId="9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/>
    </xf>
    <xf numFmtId="49" fontId="2" fillId="0" borderId="8" xfId="0" applyNumberFormat="1" applyFont="1" applyFill="1" applyBorder="1" applyAlignment="1">
      <alignment horizontal="left" vertical="center"/>
    </xf>
    <xf numFmtId="49" fontId="2" fillId="0" borderId="24" xfId="0" applyNumberFormat="1" applyFont="1" applyFill="1" applyBorder="1" applyAlignment="1">
      <alignment horizontal="left" vertical="center"/>
    </xf>
    <xf numFmtId="49" fontId="2" fillId="0" borderId="7" xfId="0" applyNumberFormat="1" applyFont="1" applyFill="1" applyBorder="1" applyAlignment="1">
      <alignment horizontal="left" vertical="center"/>
    </xf>
    <xf numFmtId="49" fontId="2" fillId="0" borderId="49" xfId="0" applyNumberFormat="1" applyFont="1" applyFill="1" applyBorder="1" applyAlignment="1">
      <alignment horizontal="left" vertical="center"/>
    </xf>
    <xf numFmtId="0" fontId="12" fillId="0" borderId="40" xfId="0" applyFont="1" applyBorder="1" applyAlignment="1">
      <alignment vertical="top" wrapText="1"/>
    </xf>
    <xf numFmtId="0" fontId="39" fillId="0" borderId="41" xfId="0" applyFont="1" applyBorder="1" applyAlignment="1">
      <alignment vertical="top" wrapText="1"/>
    </xf>
    <xf numFmtId="0" fontId="0" fillId="2" borderId="0" xfId="0" applyFill="1"/>
    <xf numFmtId="165" fontId="33" fillId="0" borderId="0" xfId="0" applyNumberFormat="1" applyFont="1" applyBorder="1" applyAlignment="1">
      <alignment horizontal="right" vertical="top"/>
    </xf>
    <xf numFmtId="165" fontId="33" fillId="2" borderId="0" xfId="0" applyNumberFormat="1" applyFont="1" applyFill="1" applyBorder="1" applyAlignment="1">
      <alignment horizontal="right" vertical="top"/>
    </xf>
    <xf numFmtId="165" fontId="33" fillId="0" borderId="138" xfId="0" applyNumberFormat="1" applyFont="1" applyBorder="1" applyAlignment="1">
      <alignment horizontal="right" vertical="top"/>
    </xf>
    <xf numFmtId="165" fontId="33" fillId="2" borderId="138" xfId="0" applyNumberFormat="1" applyFont="1" applyFill="1" applyBorder="1" applyAlignment="1">
      <alignment horizontal="right" vertical="top"/>
    </xf>
    <xf numFmtId="165" fontId="33" fillId="0" borderId="139" xfId="0" applyNumberFormat="1" applyFont="1" applyBorder="1" applyAlignment="1">
      <alignment horizontal="right" vertical="top"/>
    </xf>
    <xf numFmtId="0" fontId="0" fillId="0" borderId="139" xfId="0" applyBorder="1"/>
    <xf numFmtId="165" fontId="33" fillId="0" borderId="143" xfId="0" applyNumberFormat="1" applyFont="1" applyBorder="1" applyAlignment="1">
      <alignment horizontal="right" vertical="top"/>
    </xf>
    <xf numFmtId="165" fontId="33" fillId="0" borderId="144" xfId="0" applyNumberFormat="1" applyFont="1" applyBorder="1" applyAlignment="1">
      <alignment horizontal="right" vertical="top"/>
    </xf>
    <xf numFmtId="165" fontId="33" fillId="2" borderId="144" xfId="0" applyNumberFormat="1" applyFont="1" applyFill="1" applyBorder="1" applyAlignment="1">
      <alignment horizontal="right" vertical="top"/>
    </xf>
    <xf numFmtId="0" fontId="32" fillId="0" borderId="140" xfId="0" applyFont="1" applyBorder="1" applyAlignment="1"/>
    <xf numFmtId="165" fontId="0" fillId="0" borderId="138" xfId="0" applyNumberFormat="1" applyBorder="1" applyAlignment="1">
      <alignment horizontal="right" vertical="top"/>
    </xf>
    <xf numFmtId="0" fontId="40" fillId="0" borderId="0" xfId="0" applyFont="1"/>
    <xf numFmtId="165" fontId="33" fillId="2" borderId="143" xfId="0" applyNumberFormat="1" applyFont="1" applyFill="1" applyBorder="1" applyAlignment="1">
      <alignment horizontal="right" vertical="top"/>
    </xf>
    <xf numFmtId="0" fontId="32" fillId="0" borderId="140" xfId="0" applyFont="1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145" xfId="0" applyBorder="1"/>
    <xf numFmtId="0" fontId="0" fillId="0" borderId="54" xfId="0" applyBorder="1"/>
    <xf numFmtId="0" fontId="0" fillId="0" borderId="55" xfId="0" applyBorder="1" applyAlignment="1">
      <alignment horizontal="right"/>
    </xf>
    <xf numFmtId="0" fontId="0" fillId="0" borderId="56" xfId="0" applyBorder="1"/>
    <xf numFmtId="0" fontId="0" fillId="0" borderId="50" xfId="0" applyBorder="1" applyAlignment="1">
      <alignment horizontal="right"/>
    </xf>
    <xf numFmtId="0" fontId="0" fillId="0" borderId="52" xfId="0" applyBorder="1"/>
    <xf numFmtId="0" fontId="0" fillId="0" borderId="53" xfId="0" applyBorder="1" applyAlignment="1">
      <alignment horizontal="right"/>
    </xf>
    <xf numFmtId="0" fontId="0" fillId="0" borderId="0" xfId="0" applyAlignment="1"/>
    <xf numFmtId="0" fontId="41" fillId="0" borderId="0" xfId="0" applyFont="1" applyAlignment="1">
      <alignment vertical="center"/>
    </xf>
    <xf numFmtId="0" fontId="0" fillId="0" borderId="42" xfId="0" applyFont="1" applyBorder="1"/>
    <xf numFmtId="14" fontId="0" fillId="0" borderId="42" xfId="0" applyNumberFormat="1" applyFont="1" applyBorder="1"/>
    <xf numFmtId="0" fontId="0" fillId="0" borderId="42" xfId="0" applyFont="1" applyBorder="1" applyAlignment="1">
      <alignment vertical="center"/>
    </xf>
    <xf numFmtId="14" fontId="0" fillId="2" borderId="0" xfId="0" applyNumberFormat="1" applyFill="1" applyAlignment="1"/>
    <xf numFmtId="0" fontId="41" fillId="2" borderId="0" xfId="0" applyFont="1" applyFill="1" applyAlignment="1">
      <alignment vertical="center"/>
    </xf>
    <xf numFmtId="14" fontId="0" fillId="2" borderId="0" xfId="0" applyNumberFormat="1" applyFill="1"/>
    <xf numFmtId="0" fontId="16" fillId="2" borderId="53" xfId="0" applyFont="1" applyFill="1" applyBorder="1" applyAlignment="1">
      <alignment horizontal="right"/>
    </xf>
    <xf numFmtId="14" fontId="16" fillId="2" borderId="0" xfId="0" applyNumberFormat="1" applyFont="1" applyFill="1" applyBorder="1"/>
    <xf numFmtId="1" fontId="2" fillId="0" borderId="15" xfId="0" applyNumberFormat="1" applyFont="1" applyBorder="1" applyAlignment="1">
      <alignment horizontal="left" vertical="center"/>
    </xf>
    <xf numFmtId="1" fontId="2" fillId="0" borderId="23" xfId="0" applyNumberFormat="1" applyFont="1" applyBorder="1" applyAlignment="1">
      <alignment horizontal="left" vertical="center"/>
    </xf>
    <xf numFmtId="0" fontId="2" fillId="0" borderId="15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" fontId="2" fillId="0" borderId="44" xfId="0" applyNumberFormat="1" applyFont="1" applyFill="1" applyBorder="1" applyAlignment="1">
      <alignment horizontal="left" vertical="center"/>
    </xf>
    <xf numFmtId="1" fontId="2" fillId="0" borderId="45" xfId="0" applyNumberFormat="1" applyFont="1" applyFill="1" applyBorder="1" applyAlignment="1">
      <alignment horizontal="left" vertical="center"/>
    </xf>
    <xf numFmtId="0" fontId="2" fillId="0" borderId="13" xfId="0" applyNumberFormat="1" applyFont="1" applyFill="1" applyBorder="1" applyAlignment="1">
      <alignment horizontal="left" vertical="center"/>
    </xf>
    <xf numFmtId="1" fontId="2" fillId="0" borderId="14" xfId="0" applyNumberFormat="1" applyFont="1" applyFill="1" applyBorder="1" applyAlignment="1">
      <alignment horizontal="left" vertical="center"/>
    </xf>
    <xf numFmtId="1" fontId="2" fillId="0" borderId="13" xfId="0" applyNumberFormat="1" applyFont="1" applyBorder="1" applyAlignment="1">
      <alignment horizontal="left" vertical="center"/>
    </xf>
    <xf numFmtId="1" fontId="2" fillId="0" borderId="14" xfId="0" applyNumberFormat="1" applyFont="1" applyBorder="1" applyAlignment="1">
      <alignment horizontal="left" vertical="center"/>
    </xf>
    <xf numFmtId="0" fontId="2" fillId="0" borderId="13" xfId="0" applyNumberFormat="1" applyFont="1" applyBorder="1" applyAlignment="1">
      <alignment horizontal="left" vertical="center"/>
    </xf>
    <xf numFmtId="1" fontId="2" fillId="0" borderId="46" xfId="0" applyNumberFormat="1" applyFont="1" applyFill="1" applyBorder="1" applyAlignment="1">
      <alignment horizontal="left" vertical="center"/>
    </xf>
    <xf numFmtId="1" fontId="2" fillId="0" borderId="47" xfId="0" applyNumberFormat="1" applyFont="1" applyFill="1" applyBorder="1" applyAlignment="1">
      <alignment horizontal="left" vertical="center"/>
    </xf>
    <xf numFmtId="0" fontId="2" fillId="0" borderId="15" xfId="0" applyNumberFormat="1" applyFont="1" applyFill="1" applyBorder="1" applyAlignment="1">
      <alignment horizontal="left" vertical="center"/>
    </xf>
    <xf numFmtId="1" fontId="2" fillId="0" borderId="23" xfId="0" applyNumberFormat="1" applyFont="1" applyFill="1" applyBorder="1" applyAlignment="1">
      <alignment horizontal="left" vertical="center"/>
    </xf>
    <xf numFmtId="164" fontId="10" fillId="0" borderId="12" xfId="0" applyNumberFormat="1" applyFont="1" applyBorder="1" applyAlignment="1">
      <alignment horizontal="center" vertical="top"/>
    </xf>
    <xf numFmtId="164" fontId="10" fillId="0" borderId="43" xfId="0" applyNumberFormat="1" applyFont="1" applyBorder="1" applyAlignment="1">
      <alignment horizontal="center" vertical="top"/>
    </xf>
    <xf numFmtId="164" fontId="10" fillId="0" borderId="60" xfId="0" applyNumberFormat="1" applyFont="1" applyBorder="1" applyAlignment="1">
      <alignment horizontal="center" vertical="top"/>
    </xf>
    <xf numFmtId="164" fontId="10" fillId="0" borderId="61" xfId="0" applyNumberFormat="1" applyFont="1" applyBorder="1" applyAlignment="1">
      <alignment horizontal="center" vertical="top"/>
    </xf>
    <xf numFmtId="164" fontId="10" fillId="0" borderId="58" xfId="0" applyNumberFormat="1" applyFont="1" applyBorder="1" applyAlignment="1">
      <alignment horizontal="center" vertical="top"/>
    </xf>
    <xf numFmtId="164" fontId="10" fillId="0" borderId="41" xfId="0" applyNumberFormat="1" applyFont="1" applyBorder="1" applyAlignment="1">
      <alignment horizontal="center" vertical="top"/>
    </xf>
    <xf numFmtId="164" fontId="10" fillId="0" borderId="62" xfId="0" applyNumberFormat="1" applyFont="1" applyBorder="1" applyAlignment="1">
      <alignment horizontal="center" vertical="top"/>
    </xf>
    <xf numFmtId="164" fontId="10" fillId="0" borderId="63" xfId="0" applyNumberFormat="1" applyFont="1" applyBorder="1" applyAlignment="1">
      <alignment horizontal="center" vertical="top"/>
    </xf>
    <xf numFmtId="0" fontId="5" fillId="0" borderId="37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3" fillId="0" borderId="3" xfId="0" applyFont="1" applyFill="1" applyBorder="1" applyAlignment="1">
      <alignment horizontal="right" vertical="center"/>
    </xf>
    <xf numFmtId="164" fontId="10" fillId="0" borderId="48" xfId="0" applyNumberFormat="1" applyFont="1" applyBorder="1" applyAlignment="1">
      <alignment horizontal="center" vertical="top"/>
    </xf>
    <xf numFmtId="164" fontId="10" fillId="0" borderId="7" xfId="0" applyNumberFormat="1" applyFont="1" applyBorder="1" applyAlignment="1">
      <alignment horizontal="center" vertical="top"/>
    </xf>
    <xf numFmtId="164" fontId="10" fillId="0" borderId="49" xfId="0" applyNumberFormat="1" applyFont="1" applyBorder="1" applyAlignment="1">
      <alignment horizontal="center" vertical="top"/>
    </xf>
    <xf numFmtId="0" fontId="4" fillId="0" borderId="65" xfId="0" applyFont="1" applyBorder="1" applyAlignment="1">
      <alignment horizontal="center" vertical="top" wrapText="1"/>
    </xf>
    <xf numFmtId="0" fontId="4" fillId="0" borderId="66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33" xfId="0" applyFont="1" applyBorder="1" applyAlignment="1">
      <alignment horizontal="center" vertical="top" wrapText="1"/>
    </xf>
    <xf numFmtId="0" fontId="4" fillId="0" borderId="72" xfId="0" applyFont="1" applyBorder="1" applyAlignment="1">
      <alignment horizontal="center" vertical="top" wrapText="1"/>
    </xf>
    <xf numFmtId="0" fontId="4" fillId="0" borderId="73" xfId="0" applyFont="1" applyBorder="1" applyAlignment="1">
      <alignment horizontal="center" vertical="top" wrapText="1"/>
    </xf>
    <xf numFmtId="0" fontId="11" fillId="0" borderId="37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right" vertical="center"/>
    </xf>
    <xf numFmtId="0" fontId="38" fillId="0" borderId="65" xfId="0" applyFont="1" applyFill="1" applyBorder="1" applyAlignment="1">
      <alignment horizontal="center" vertical="center" wrapText="1"/>
    </xf>
    <xf numFmtId="0" fontId="38" fillId="0" borderId="137" xfId="0" applyFont="1" applyFill="1" applyBorder="1" applyAlignment="1">
      <alignment horizontal="center" vertical="center" wrapText="1"/>
    </xf>
    <xf numFmtId="0" fontId="38" fillId="0" borderId="12" xfId="0" applyFont="1" applyFill="1" applyBorder="1" applyAlignment="1">
      <alignment horizontal="center" vertical="center" wrapText="1"/>
    </xf>
    <xf numFmtId="0" fontId="38" fillId="0" borderId="0" xfId="0" applyFont="1" applyFill="1" applyBorder="1" applyAlignment="1">
      <alignment horizontal="center" vertical="center" wrapText="1"/>
    </xf>
    <xf numFmtId="0" fontId="38" fillId="0" borderId="39" xfId="0" applyFont="1" applyFill="1" applyBorder="1" applyAlignment="1">
      <alignment horizontal="center" vertical="center" wrapText="1"/>
    </xf>
    <xf numFmtId="0" fontId="38" fillId="0" borderId="41" xfId="0" applyFont="1" applyFill="1" applyBorder="1" applyAlignment="1">
      <alignment horizontal="center" vertical="center" wrapText="1"/>
    </xf>
    <xf numFmtId="0" fontId="38" fillId="0" borderId="34" xfId="0" applyFont="1" applyFill="1" applyBorder="1" applyAlignment="1">
      <alignment horizontal="center" vertical="center" wrapText="1"/>
    </xf>
    <xf numFmtId="0" fontId="38" fillId="0" borderId="35" xfId="0" applyFont="1" applyFill="1" applyBorder="1" applyAlignment="1">
      <alignment horizontal="center" vertical="center" wrapText="1"/>
    </xf>
    <xf numFmtId="0" fontId="38" fillId="0" borderId="64" xfId="0" applyFont="1" applyFill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top" wrapText="1"/>
    </xf>
    <xf numFmtId="0" fontId="4" fillId="0" borderId="39" xfId="0" applyFont="1" applyBorder="1" applyAlignment="1">
      <alignment horizontal="center" vertical="top" wrapText="1"/>
    </xf>
    <xf numFmtId="0" fontId="4" fillId="0" borderId="40" xfId="0" applyFont="1" applyBorder="1" applyAlignment="1">
      <alignment horizontal="center" vertical="top" wrapText="1"/>
    </xf>
    <xf numFmtId="0" fontId="4" fillId="0" borderId="41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15" fillId="0" borderId="67" xfId="0" applyFont="1" applyFill="1" applyBorder="1" applyAlignment="1">
      <alignment horizontal="center" vertical="top" wrapText="1"/>
    </xf>
    <xf numFmtId="0" fontId="15" fillId="0" borderId="59" xfId="0" applyFont="1" applyFill="1" applyBorder="1" applyAlignment="1">
      <alignment horizontal="center" vertical="top" wrapText="1"/>
    </xf>
    <xf numFmtId="0" fontId="15" fillId="0" borderId="70" xfId="0" applyFont="1" applyFill="1" applyBorder="1" applyAlignment="1">
      <alignment horizontal="center" vertical="top" wrapText="1"/>
    </xf>
    <xf numFmtId="0" fontId="15" fillId="0" borderId="68" xfId="0" applyFont="1" applyFill="1" applyBorder="1" applyAlignment="1">
      <alignment horizontal="center" vertical="top" wrapText="1"/>
    </xf>
    <xf numFmtId="0" fontId="15" fillId="0" borderId="69" xfId="0" applyFont="1" applyFill="1" applyBorder="1" applyAlignment="1">
      <alignment horizontal="center" vertical="top" wrapText="1"/>
    </xf>
    <xf numFmtId="0" fontId="15" fillId="0" borderId="71" xfId="0" applyFont="1" applyFill="1" applyBorder="1" applyAlignment="1">
      <alignment horizontal="center" vertical="top" wrapText="1"/>
    </xf>
    <xf numFmtId="1" fontId="2" fillId="0" borderId="30" xfId="0" applyNumberFormat="1" applyFont="1" applyFill="1" applyBorder="1" applyAlignment="1">
      <alignment horizontal="left" vertical="center"/>
    </xf>
    <xf numFmtId="1" fontId="2" fillId="0" borderId="31" xfId="0" applyNumberFormat="1" applyFont="1" applyFill="1" applyBorder="1" applyAlignment="1">
      <alignment horizontal="left" vertical="center"/>
    </xf>
    <xf numFmtId="1" fontId="2" fillId="0" borderId="13" xfId="0" applyNumberFormat="1" applyFont="1" applyFill="1" applyBorder="1" applyAlignment="1">
      <alignment horizontal="left" vertical="center"/>
    </xf>
    <xf numFmtId="1" fontId="2" fillId="0" borderId="28" xfId="0" applyNumberFormat="1" applyFont="1" applyFill="1" applyBorder="1" applyAlignment="1">
      <alignment horizontal="left" vertical="center"/>
    </xf>
    <xf numFmtId="1" fontId="2" fillId="0" borderId="29" xfId="0" applyNumberFormat="1" applyFont="1" applyFill="1" applyBorder="1" applyAlignment="1">
      <alignment horizontal="left" vertical="center"/>
    </xf>
    <xf numFmtId="49" fontId="26" fillId="0" borderId="0" xfId="0" applyNumberFormat="1" applyFont="1" applyBorder="1" applyAlignment="1">
      <alignment vertical="center"/>
    </xf>
    <xf numFmtId="49" fontId="26" fillId="0" borderId="43" xfId="0" applyNumberFormat="1" applyFont="1" applyBorder="1" applyAlignment="1">
      <alignment vertical="center"/>
    </xf>
    <xf numFmtId="0" fontId="29" fillId="0" borderId="0" xfId="0" applyFont="1" applyAlignment="1">
      <alignment horizontal="center"/>
    </xf>
    <xf numFmtId="49" fontId="26" fillId="2" borderId="0" xfId="0" applyNumberFormat="1" applyFont="1" applyFill="1" applyBorder="1" applyAlignment="1">
      <alignment vertical="center"/>
    </xf>
    <xf numFmtId="49" fontId="26" fillId="2" borderId="43" xfId="0" applyNumberFormat="1" applyFont="1" applyFill="1" applyBorder="1" applyAlignment="1">
      <alignment vertical="center"/>
    </xf>
    <xf numFmtId="0" fontId="29" fillId="0" borderId="133" xfId="0" applyFont="1" applyBorder="1" applyAlignment="1">
      <alignment horizontal="center"/>
    </xf>
    <xf numFmtId="0" fontId="6" fillId="0" borderId="58" xfId="0" applyFont="1" applyBorder="1" applyAlignment="1">
      <alignment horizontal="left" vertical="center" indent="1"/>
    </xf>
    <xf numFmtId="0" fontId="6" fillId="0" borderId="0" xfId="0" applyFont="1" applyBorder="1" applyAlignment="1">
      <alignment horizontal="left" vertical="center" indent="1"/>
    </xf>
    <xf numFmtId="0" fontId="29" fillId="2" borderId="0" xfId="0" applyFont="1" applyFill="1" applyAlignment="1">
      <alignment horizontal="center"/>
    </xf>
    <xf numFmtId="49" fontId="26" fillId="2" borderId="0" xfId="0" applyNumberFormat="1" applyFont="1" applyFill="1" applyBorder="1" applyAlignment="1">
      <alignment horizontal="left" vertical="center"/>
    </xf>
    <xf numFmtId="49" fontId="26" fillId="2" borderId="43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 indent="1"/>
    </xf>
    <xf numFmtId="49" fontId="26" fillId="0" borderId="0" xfId="0" applyNumberFormat="1" applyFont="1" applyAlignment="1">
      <alignment vertical="center"/>
    </xf>
    <xf numFmtId="49" fontId="26" fillId="2" borderId="0" xfId="0" applyNumberFormat="1" applyFont="1" applyFill="1" applyAlignment="1">
      <alignment vertical="center"/>
    </xf>
    <xf numFmtId="0" fontId="28" fillId="0" borderId="0" xfId="0" applyFont="1" applyAlignment="1">
      <alignment horizontal="center" vertical="center"/>
    </xf>
    <xf numFmtId="0" fontId="6" fillId="0" borderId="58" xfId="0" applyFont="1" applyFill="1" applyBorder="1" applyAlignment="1">
      <alignment horizontal="right" vertical="center"/>
    </xf>
    <xf numFmtId="164" fontId="6" fillId="0" borderId="0" xfId="0" applyNumberFormat="1" applyFont="1" applyAlignment="1">
      <alignment horizontal="left" vertical="center"/>
    </xf>
    <xf numFmtId="49" fontId="26" fillId="0" borderId="0" xfId="0" applyNumberFormat="1" applyFont="1" applyFill="1" applyBorder="1" applyAlignment="1">
      <alignment vertical="center"/>
    </xf>
    <xf numFmtId="49" fontId="26" fillId="0" borderId="128" xfId="0" applyNumberFormat="1" applyFont="1" applyFill="1" applyBorder="1" applyAlignment="1">
      <alignment vertical="center"/>
    </xf>
    <xf numFmtId="0" fontId="6" fillId="0" borderId="0" xfId="0" applyNumberFormat="1" applyFont="1" applyFill="1" applyAlignment="1">
      <alignment horizontal="center"/>
    </xf>
    <xf numFmtId="0" fontId="6" fillId="0" borderId="0" xfId="0" applyNumberFormat="1" applyFont="1" applyFill="1" applyAlignment="1">
      <alignment horizontal="right" vertical="center"/>
    </xf>
    <xf numFmtId="0" fontId="6" fillId="2" borderId="0" xfId="0" applyNumberFormat="1" applyFont="1" applyFill="1" applyAlignment="1">
      <alignment horizontal="right" vertical="center"/>
    </xf>
    <xf numFmtId="0" fontId="6" fillId="0" borderId="0" xfId="0" applyNumberFormat="1" applyFont="1" applyAlignment="1">
      <alignment horizontal="right" vertical="center"/>
    </xf>
    <xf numFmtId="0" fontId="6" fillId="0" borderId="0" xfId="0" applyNumberFormat="1" applyFont="1" applyFill="1" applyBorder="1" applyAlignment="1">
      <alignment horizontal="right" vertical="center"/>
    </xf>
    <xf numFmtId="0" fontId="6" fillId="0" borderId="58" xfId="0" applyNumberFormat="1" applyFont="1" applyFill="1" applyBorder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10" fillId="0" borderId="50" xfId="0" applyFont="1" applyBorder="1" applyAlignment="1">
      <alignment horizontal="center" vertical="center" wrapText="1"/>
    </xf>
    <xf numFmtId="0" fontId="10" fillId="0" borderId="52" xfId="0" applyFont="1" applyBorder="1" applyAlignment="1">
      <alignment horizontal="center" vertical="center" wrapText="1"/>
    </xf>
    <xf numFmtId="0" fontId="31" fillId="0" borderId="128" xfId="0" applyFont="1" applyBorder="1" applyAlignment="1">
      <alignment horizontal="center" vertical="center"/>
    </xf>
    <xf numFmtId="0" fontId="31" fillId="0" borderId="129" xfId="0" applyFont="1" applyBorder="1" applyAlignment="1">
      <alignment horizontal="center" vertical="center"/>
    </xf>
    <xf numFmtId="0" fontId="31" fillId="0" borderId="134" xfId="0" applyFont="1" applyBorder="1" applyAlignment="1">
      <alignment horizontal="center" vertical="center"/>
    </xf>
    <xf numFmtId="0" fontId="31" fillId="0" borderId="58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14" fontId="6" fillId="0" borderId="58" xfId="0" applyNumberFormat="1" applyFont="1" applyFill="1" applyBorder="1" applyAlignment="1">
      <alignment horizontal="center"/>
    </xf>
    <xf numFmtId="14" fontId="6" fillId="0" borderId="0" xfId="0" applyNumberFormat="1" applyFont="1" applyFill="1" applyBorder="1" applyAlignment="1">
      <alignment horizontal="center"/>
    </xf>
    <xf numFmtId="0" fontId="19" fillId="0" borderId="79" xfId="0" applyFont="1" applyBorder="1" applyAlignment="1">
      <alignment horizontal="center" vertical="top"/>
    </xf>
    <xf numFmtId="0" fontId="19" fillId="0" borderId="32" xfId="0" applyFont="1" applyBorder="1" applyAlignment="1">
      <alignment horizontal="center" vertical="top"/>
    </xf>
    <xf numFmtId="0" fontId="19" fillId="0" borderId="80" xfId="0" applyFont="1" applyBorder="1" applyAlignment="1">
      <alignment horizontal="center" vertical="top"/>
    </xf>
    <xf numFmtId="14" fontId="20" fillId="0" borderId="86" xfId="0" applyNumberFormat="1" applyFont="1" applyBorder="1" applyAlignment="1">
      <alignment horizontal="center" vertical="top"/>
    </xf>
    <xf numFmtId="14" fontId="20" fillId="0" borderId="0" xfId="0" applyNumberFormat="1" applyFont="1" applyBorder="1" applyAlignment="1">
      <alignment horizontal="center" vertical="top"/>
    </xf>
    <xf numFmtId="14" fontId="20" fillId="0" borderId="87" xfId="0" applyNumberFormat="1" applyFont="1" applyBorder="1" applyAlignment="1">
      <alignment horizontal="center" vertical="top"/>
    </xf>
    <xf numFmtId="0" fontId="21" fillId="0" borderId="83" xfId="0" applyFont="1" applyBorder="1" applyAlignment="1">
      <alignment horizontal="right" vertical="center" textRotation="180" wrapText="1"/>
    </xf>
    <xf numFmtId="0" fontId="21" fillId="0" borderId="37" xfId="0" applyFont="1" applyBorder="1" applyAlignment="1">
      <alignment horizontal="right" vertical="center" textRotation="180" wrapText="1"/>
    </xf>
    <xf numFmtId="14" fontId="21" fillId="0" borderId="81" xfId="0" applyNumberFormat="1" applyFont="1" applyBorder="1" applyAlignment="1">
      <alignment horizontal="center" vertical="top" wrapText="1"/>
    </xf>
    <xf numFmtId="14" fontId="21" fillId="0" borderId="10" xfId="0" applyNumberFormat="1" applyFont="1" applyBorder="1" applyAlignment="1">
      <alignment horizontal="center" vertical="top" wrapText="1"/>
    </xf>
    <xf numFmtId="14" fontId="21" fillId="0" borderId="82" xfId="0" applyNumberFormat="1" applyFont="1" applyBorder="1" applyAlignment="1">
      <alignment horizontal="center" vertical="top" wrapText="1"/>
    </xf>
    <xf numFmtId="0" fontId="21" fillId="0" borderId="37" xfId="0" applyFont="1" applyBorder="1" applyAlignment="1">
      <alignment horizontal="center" vertical="center" textRotation="180" wrapText="1"/>
    </xf>
    <xf numFmtId="0" fontId="16" fillId="0" borderId="0" xfId="0" applyFont="1" applyAlignment="1">
      <alignment horizontal="center" vertical="center"/>
    </xf>
    <xf numFmtId="0" fontId="16" fillId="0" borderId="50" xfId="0" applyFont="1" applyBorder="1" applyAlignment="1">
      <alignment horizontal="center" vertical="center" wrapText="1"/>
    </xf>
    <xf numFmtId="0" fontId="16" fillId="0" borderId="52" xfId="0" applyFont="1" applyBorder="1" applyAlignment="1">
      <alignment horizontal="center" vertical="center" wrapText="1"/>
    </xf>
    <xf numFmtId="0" fontId="0" fillId="0" borderId="42" xfId="0" applyBorder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25" fillId="0" borderId="116" xfId="0" applyFont="1" applyBorder="1" applyAlignment="1">
      <alignment horizontal="center" vertical="center"/>
    </xf>
    <xf numFmtId="0" fontId="35" fillId="0" borderId="141" xfId="0" applyFont="1" applyBorder="1" applyAlignment="1">
      <alignment horizontal="center" vertical="top" wrapText="1"/>
    </xf>
    <xf numFmtId="0" fontId="35" fillId="0" borderId="142" xfId="0" applyFont="1" applyBorder="1" applyAlignment="1">
      <alignment horizontal="center" vertical="top" wrapText="1"/>
    </xf>
    <xf numFmtId="0" fontId="34" fillId="2" borderId="141" xfId="0" applyFont="1" applyFill="1" applyBorder="1" applyAlignment="1">
      <alignment horizontal="center" vertical="top" wrapText="1"/>
    </xf>
    <xf numFmtId="0" fontId="34" fillId="2" borderId="142" xfId="0" applyFont="1" applyFill="1" applyBorder="1" applyAlignment="1">
      <alignment horizontal="center" vertical="top" wrapText="1"/>
    </xf>
    <xf numFmtId="0" fontId="40" fillId="0" borderId="140" xfId="0" applyFont="1" applyBorder="1" applyAlignment="1">
      <alignment horizontal="center"/>
    </xf>
    <xf numFmtId="14" fontId="32" fillId="0" borderId="140" xfId="0" applyNumberFormat="1" applyFont="1" applyBorder="1" applyAlignment="1">
      <alignment horizontal="right"/>
    </xf>
    <xf numFmtId="14" fontId="32" fillId="0" borderId="140" xfId="0" applyNumberFormat="1" applyFont="1" applyBorder="1" applyAlignment="1">
      <alignment horizontal="left"/>
    </xf>
    <xf numFmtId="0" fontId="0" fillId="0" borderId="9" xfId="0" applyBorder="1" applyAlignment="1">
      <alignment horizontal="center"/>
    </xf>
    <xf numFmtId="0" fontId="37" fillId="0" borderId="0" xfId="0" applyFont="1" applyAlignment="1">
      <alignment horizontal="center" vertical="center"/>
    </xf>
  </cellXfs>
  <cellStyles count="1">
    <cellStyle name="Обычный" xfId="0" builtinId="0"/>
  </cellStyles>
  <dxfs count="89">
    <dxf>
      <font>
        <b val="0"/>
        <i val="0"/>
      </font>
    </dxf>
    <dxf>
      <font>
        <color theme="0" tint="-4.9989318521683403E-2"/>
      </font>
    </dxf>
    <dxf>
      <font>
        <b val="0"/>
        <i val="0"/>
      </font>
    </dxf>
    <dxf>
      <font>
        <color theme="0" tint="-4.9989318521683403E-2"/>
      </font>
    </dxf>
    <dxf>
      <font>
        <b val="0"/>
        <i val="0"/>
      </font>
    </dxf>
    <dxf>
      <font>
        <color theme="0" tint="-4.9989318521683403E-2"/>
      </font>
    </dxf>
    <dxf>
      <font>
        <b val="0"/>
        <i val="0"/>
      </font>
    </dxf>
    <dxf>
      <font>
        <color theme="0" tint="-4.9989318521683403E-2"/>
      </font>
    </dxf>
    <dxf>
      <border>
        <left style="thin">
          <color auto="1"/>
        </left>
        <vertical/>
        <horizontal/>
      </border>
    </dxf>
    <dxf>
      <border>
        <left style="thin">
          <color auto="1"/>
        </left>
        <vertical/>
        <horizontal/>
      </border>
    </dxf>
    <dxf>
      <border>
        <top style="thin">
          <color auto="1"/>
        </top>
        <vertical/>
        <horizontal/>
      </border>
    </dxf>
    <dxf>
      <border>
        <top style="thin">
          <color auto="1"/>
        </top>
        <vertical/>
        <horizontal/>
      </border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 patternType="none">
          <bgColor auto="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14996795556505021"/>
        </patternFill>
      </fill>
    </dxf>
    <dxf>
      <font>
        <color theme="0" tint="-0.14996795556505021"/>
      </font>
    </dxf>
    <dxf>
      <font>
        <color theme="0" tint="-0.24994659260841701"/>
      </font>
      <fill>
        <patternFill>
          <bgColor rgb="FFE8E8E8"/>
        </patternFill>
      </fill>
    </dxf>
    <dxf>
      <font>
        <color theme="0" tint="-0.14996795556505021"/>
      </font>
    </dxf>
    <dxf>
      <font>
        <color theme="0" tint="-0.24994659260841701"/>
      </font>
      <fill>
        <patternFill>
          <bgColor rgb="FFE8E8E8"/>
        </patternFill>
      </fill>
    </dxf>
    <dxf>
      <font>
        <color rgb="FF777777"/>
      </font>
      <fill>
        <patternFill>
          <bgColor rgb="FFE8E8E8"/>
        </patternFill>
      </fill>
    </dxf>
    <dxf>
      <font>
        <color theme="1" tint="0.499984740745262"/>
      </font>
      <fill>
        <patternFill>
          <bgColor theme="0" tint="-0.14996795556505021"/>
        </patternFill>
      </fill>
    </dxf>
    <dxf>
      <font>
        <b/>
        <i val="0"/>
        <color theme="1" tint="0.499984740745262"/>
      </font>
      <fill>
        <patternFill>
          <bgColor theme="0" tint="-0.14996795556505021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CCECFF"/>
      <color rgb="FFE8E8E8"/>
      <color rgb="FF77777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AH43"/>
  <sheetViews>
    <sheetView showGridLines="0" tabSelected="1" view="pageLayout" zoomScaleNormal="100" workbookViewId="0">
      <selection activeCell="M25" sqref="M25"/>
    </sheetView>
  </sheetViews>
  <sheetFormatPr defaultColWidth="9.28515625" defaultRowHeight="15" x14ac:dyDescent="0.25"/>
  <cols>
    <col min="1" max="1" width="4.28515625" style="5" customWidth="1"/>
    <col min="2" max="2" width="14.7109375" style="1" customWidth="1"/>
    <col min="3" max="3" width="4.28515625" style="5" customWidth="1"/>
    <col min="4" max="4" width="14.7109375" style="1" customWidth="1"/>
    <col min="5" max="5" width="4.28515625" style="5" customWidth="1"/>
    <col min="6" max="6" width="14.7109375" style="1" customWidth="1"/>
    <col min="7" max="7" width="4.28515625" style="5" customWidth="1"/>
    <col min="8" max="8" width="14.7109375" style="1" customWidth="1"/>
    <col min="9" max="9" width="4.28515625" style="5" customWidth="1"/>
    <col min="10" max="10" width="14.7109375" style="1" customWidth="1"/>
    <col min="11" max="11" width="4.28515625" style="5" customWidth="1"/>
    <col min="12" max="12" width="14.7109375" style="1" customWidth="1"/>
    <col min="13" max="13" width="4.28515625" style="5" customWidth="1"/>
    <col min="14" max="14" width="14.7109375" style="1" customWidth="1"/>
    <col min="15" max="21" width="1.5703125" style="18" customWidth="1"/>
    <col min="22" max="22" width="4.28515625" hidden="1" customWidth="1"/>
    <col min="23" max="24" width="1.5703125" hidden="1" customWidth="1"/>
    <col min="25" max="25" width="3.5703125" hidden="1" customWidth="1"/>
    <col min="26" max="26" width="1.5703125" hidden="1" customWidth="1"/>
    <col min="27" max="27" width="3.5703125" style="5" hidden="1" customWidth="1"/>
    <col min="28" max="29" width="1" style="27" hidden="1" customWidth="1"/>
    <col min="30" max="30" width="4.28515625" style="27" hidden="1" customWidth="1"/>
    <col min="31" max="31" width="9.140625" style="27" hidden="1" customWidth="1"/>
    <col min="32" max="32" width="1" style="30" hidden="1" customWidth="1"/>
    <col min="33" max="33" width="1.5703125" style="27" hidden="1" customWidth="1"/>
    <col min="34" max="34" width="9.140625" hidden="1" customWidth="1"/>
    <col min="35" max="35" width="0" hidden="1" customWidth="1"/>
  </cols>
  <sheetData>
    <row r="1" spans="1:34" s="2" customFormat="1" ht="11.25" customHeight="1" thickBot="1" x14ac:dyDescent="0.3">
      <c r="A1" s="272" t="s">
        <v>0</v>
      </c>
      <c r="B1" s="275"/>
      <c r="C1" s="272" t="s">
        <v>1</v>
      </c>
      <c r="D1" s="275"/>
      <c r="E1" s="272" t="s">
        <v>2</v>
      </c>
      <c r="F1" s="275"/>
      <c r="G1" s="272" t="s">
        <v>3</v>
      </c>
      <c r="H1" s="275"/>
      <c r="I1" s="272" t="s">
        <v>4</v>
      </c>
      <c r="J1" s="327"/>
      <c r="K1" s="274" t="s">
        <v>5</v>
      </c>
      <c r="L1" s="275"/>
      <c r="M1" s="272" t="s">
        <v>6</v>
      </c>
      <c r="N1" s="273"/>
      <c r="O1" s="8" t="s">
        <v>9</v>
      </c>
      <c r="P1" s="9" t="s">
        <v>10</v>
      </c>
      <c r="Q1" s="9" t="s">
        <v>11</v>
      </c>
      <c r="R1" s="9" t="s">
        <v>12</v>
      </c>
      <c r="S1" s="9" t="s">
        <v>13</v>
      </c>
      <c r="T1" s="9" t="s">
        <v>14</v>
      </c>
      <c r="U1" s="64" t="s">
        <v>15</v>
      </c>
      <c r="V1" s="63">
        <f ca="1">TODAY()+7*M25</f>
        <v>41655</v>
      </c>
      <c r="X1" s="164"/>
      <c r="AA1" s="33"/>
      <c r="AB1" s="165">
        <f ca="1">YEAR(V1)</f>
        <v>2014</v>
      </c>
      <c r="AC1" s="165"/>
      <c r="AD1" s="97"/>
      <c r="AE1" s="97"/>
      <c r="AF1" s="166" t="s">
        <v>38</v>
      </c>
      <c r="AG1" s="167"/>
      <c r="AH1"/>
    </row>
    <row r="2" spans="1:34" ht="14.25" customHeight="1" thickBot="1" x14ac:dyDescent="0.3">
      <c r="A2" s="291">
        <f ca="1">$V$1-WEEKDAY($V$1,3)+0</f>
        <v>41652</v>
      </c>
      <c r="B2" s="288"/>
      <c r="C2" s="291">
        <f ca="1">$V$1-WEEKDAY($V$1,3)+1</f>
        <v>41653</v>
      </c>
      <c r="D2" s="288"/>
      <c r="E2" s="291">
        <f ca="1">$V$1-WEEKDAY($V$1,3)+2</f>
        <v>41654</v>
      </c>
      <c r="F2" s="288"/>
      <c r="G2" s="291">
        <f ca="1">$V$1-WEEKDAY($V$1,3)+3</f>
        <v>41655</v>
      </c>
      <c r="H2" s="288"/>
      <c r="I2" s="291">
        <f ca="1">$V$1-WEEKDAY($V$1,3)+4</f>
        <v>41656</v>
      </c>
      <c r="J2" s="292"/>
      <c r="K2" s="287">
        <f ca="1">$V$1-WEEKDAY($V$1,3)+5</f>
        <v>41657</v>
      </c>
      <c r="L2" s="288"/>
      <c r="M2" s="291">
        <f ca="1">$V$1-WEEKDAY($V$1,3)+6</f>
        <v>41658</v>
      </c>
      <c r="N2" s="292"/>
      <c r="O2" s="297" t="str">
        <f ca="1">VLOOKUP(MONTH(  V2  ),X3:Y14,2)</f>
        <v>Декабрь</v>
      </c>
      <c r="P2" s="298"/>
      <c r="Q2" s="298"/>
      <c r="R2" s="298"/>
      <c r="S2" s="298"/>
      <c r="T2" s="295">
        <f ca="1">YEAR(V2)</f>
        <v>2013</v>
      </c>
      <c r="U2" s="296"/>
      <c r="V2" s="28">
        <f ca="1">DATE(YEAR(V1),MONTH(V1)+W2,IF(DAY(V1)&gt;VLOOKUP(MONTH(V1)+W2,X2:Z14,3),VLOOKUP(MONTH(V1)+W2,X2:Z14,3),DAY(V1)))</f>
        <v>41624</v>
      </c>
      <c r="W2" s="27">
        <v>-1</v>
      </c>
      <c r="X2" s="35">
        <v>0</v>
      </c>
      <c r="Y2" s="36" t="s">
        <v>27</v>
      </c>
      <c r="Z2" s="37">
        <v>31</v>
      </c>
      <c r="AA2" s="47" t="str">
        <f t="shared" ref="AA2:AA11" ca="1" si="0">CONCATENATE(DAY(AD2),".",MONTH(AD2))</f>
        <v>1.1</v>
      </c>
      <c r="AB2" s="48">
        <v>1</v>
      </c>
      <c r="AC2" s="48">
        <v>1</v>
      </c>
      <c r="AD2" s="49">
        <f ca="1">DATE($AB$1,AC2,AB2)</f>
        <v>41640</v>
      </c>
      <c r="AE2" s="50" t="s">
        <v>36</v>
      </c>
      <c r="AF2" s="45" t="s">
        <v>29</v>
      </c>
      <c r="AG2" s="40">
        <f ca="1">MOD(AB1,19)</f>
        <v>0</v>
      </c>
    </row>
    <row r="3" spans="1:34" ht="10.5" customHeight="1" x14ac:dyDescent="0.25">
      <c r="A3" s="291"/>
      <c r="B3" s="288"/>
      <c r="C3" s="291"/>
      <c r="D3" s="288"/>
      <c r="E3" s="291"/>
      <c r="F3" s="288"/>
      <c r="G3" s="291"/>
      <c r="H3" s="288"/>
      <c r="I3" s="291"/>
      <c r="J3" s="292"/>
      <c r="K3" s="287"/>
      <c r="L3" s="288"/>
      <c r="M3" s="291"/>
      <c r="N3" s="292"/>
      <c r="O3" s="10" t="str">
        <f ca="1">IF(OR( 1 &lt;WEEKDAY(EOMONTH(V2,-1)+1,2), 1 &gt;DAY(EOMONTH(V2,0))+WEEKDAY(EOMONTH(V2,-1)+1,3)),"", 1 -WEEKDAY(EOMONTH(V2,-1)+1,2)+1)</f>
        <v/>
      </c>
      <c r="P3" s="11" t="str">
        <f ca="1">IF(OR( 2 &lt;WEEKDAY(EOMONTH(V2,-1)+1,2), 2 &gt;DAY(EOMONTH(V2,0))+WEEKDAY(EOMONTH(V2,-1)+1,3)),"", 2 -WEEKDAY(EOMONTH(V2,-1)+1,2)+1)</f>
        <v/>
      </c>
      <c r="Q3" s="11" t="str">
        <f ca="1">IF(OR( 3 &lt;WEEKDAY(EOMONTH(V2,-1)+1,2), 3 &gt;DAY(EOMONTH(V2,0))+WEEKDAY(EOMONTH(V2,-1)+1,3)),"", 3 -WEEKDAY(EOMONTH(V2,-1)+1,2)+1)</f>
        <v/>
      </c>
      <c r="R3" s="11" t="str">
        <f ca="1">IF(OR( 4 &lt;WEEKDAY(EOMONTH(V2,-1)+1,2), 4 &gt;DAY(EOMONTH(V2,0))+WEEKDAY(EOMONTH(V2,-1)+1,3)),"", 4 -WEEKDAY(EOMONTH(V2,-1)+1,2)+1)</f>
        <v/>
      </c>
      <c r="S3" s="19" t="str">
        <f ca="1">IF(OR( 5 &lt;WEEKDAY(EOMONTH(V2,-1)+1,2), 5 &gt;DAY(EOMONTH(V2,0))+WEEKDAY(EOMONTH(V2,-1)+1,3)),"", 5 -WEEKDAY(EOMONTH(V2,-1)+1,2)+1)</f>
        <v/>
      </c>
      <c r="T3" s="12" t="str">
        <f ca="1">IF(OR( 6 &lt;WEEKDAY(EOMONTH(V2,-1)+1,2), 6 &gt;DAY(EOMONTH(V2,0))+WEEKDAY(EOMONTH(V2,-1)+1,3)),"", 6 -WEEKDAY(EOMONTH(V2,-1)+1,2)+1)</f>
        <v/>
      </c>
      <c r="U3" s="13">
        <f ca="1">IF(OR( 7 &lt;WEEKDAY(EOMONTH(V2,-1)+1,2), 7 &gt;DAY(EOMONTH(V2,0))+WEEKDAY(EOMONTH(V2,-1)+1,3)),"", 7 -WEEKDAY(EOMONTH(V2,-1)+1,2)+1)</f>
        <v>1</v>
      </c>
      <c r="V3" s="27"/>
      <c r="W3" s="27"/>
      <c r="X3" s="38">
        <v>1</v>
      </c>
      <c r="Y3" s="39" t="s">
        <v>20</v>
      </c>
      <c r="Z3" s="40">
        <v>31</v>
      </c>
      <c r="AA3" s="43" t="str">
        <f t="shared" ca="1" si="0"/>
        <v>7.1</v>
      </c>
      <c r="AB3" s="51">
        <v>7</v>
      </c>
      <c r="AC3" s="51">
        <v>1</v>
      </c>
      <c r="AD3" s="52">
        <f t="shared" ref="AD3:AD11" ca="1" si="1">DATE($AB$1,AC3,AB3)</f>
        <v>41646</v>
      </c>
      <c r="AE3" s="53" t="s">
        <v>40</v>
      </c>
      <c r="AF3" s="45" t="s">
        <v>30</v>
      </c>
      <c r="AG3" s="40">
        <f ca="1">MOD(AB1,4)</f>
        <v>2</v>
      </c>
    </row>
    <row r="4" spans="1:34" ht="10.5" customHeight="1" thickBot="1" x14ac:dyDescent="0.3">
      <c r="A4" s="301"/>
      <c r="B4" s="302"/>
      <c r="C4" s="301"/>
      <c r="D4" s="302"/>
      <c r="E4" s="301"/>
      <c r="F4" s="302"/>
      <c r="G4" s="301"/>
      <c r="H4" s="302"/>
      <c r="I4" s="301"/>
      <c r="J4" s="303"/>
      <c r="K4" s="289"/>
      <c r="L4" s="290"/>
      <c r="M4" s="293"/>
      <c r="N4" s="294"/>
      <c r="O4" s="14">
        <f ca="1">IF(OR( 8 &lt;WEEKDAY(EOMONTH(V2,-1)+1,2), 8 &gt;DAY(EOMONTH(V2,0))+WEEKDAY(EOMONTH(V2,-1)+1,3)),"", 8 -WEEKDAY(EOMONTH(V2,-1)+1,2)+1)</f>
        <v>2</v>
      </c>
      <c r="P4" s="15">
        <f ca="1">IF(OR( 9 &lt;WEEKDAY(EOMONTH(V2,-1)+1,2), 9 &gt;DAY(EOMONTH(V2,0))+WEEKDAY(EOMONTH(V2,-1)+1,3)),"", 9 -WEEKDAY(EOMONTH(V2,-1)+1,2)+1)</f>
        <v>3</v>
      </c>
      <c r="Q4" s="15">
        <f ca="1">IF(OR( 10 &lt;WEEKDAY(EOMONTH(V2,-1)+1,2), 10 &gt;DAY(EOMONTH(V2,0))+WEEKDAY(EOMONTH(V2,-1)+1,3)),"", 10 -WEEKDAY(EOMONTH(V2,-1)+1,2)+1)</f>
        <v>4</v>
      </c>
      <c r="R4" s="15">
        <f ca="1">IF(OR( 11 &lt;WEEKDAY(EOMONTH(V2,-1)+1,2), 11 &gt;DAY(EOMONTH(V2,0))+WEEKDAY(EOMONTH(V2,-1)+1,3)),"", 11 -WEEKDAY(EOMONTH(V2,-1)+1,2)+1)</f>
        <v>5</v>
      </c>
      <c r="S4" s="20">
        <f ca="1">IF(OR( 12 &lt;WEEKDAY(EOMONTH(V2,-1)+1,2), 12 &gt;DAY(EOMONTH(V2,0))+WEEKDAY(EOMONTH(V2,-1)+1,3)),"", 12 -WEEKDAY(EOMONTH(V2,-1)+1,2)+1)</f>
        <v>6</v>
      </c>
      <c r="T4" s="16">
        <f ca="1">IF(OR( 13 &lt;WEEKDAY(EOMONTH(V2,-1)+1,2), 13 &gt;DAY(EOMONTH(V2,0))+WEEKDAY(EOMONTH(V2,-1)+1,3)),"", 13 -WEEKDAY(EOMONTH(V2,-1)+1,2)+1)</f>
        <v>7</v>
      </c>
      <c r="U4" s="17">
        <f ca="1">IF(OR( 14 &lt;WEEKDAY(EOMONTH(V2,-1)+1,2), 14 &gt;DAY(EOMONTH(V2,0))+WEEKDAY(EOMONTH(V2,-1)+1,3)),"", 14 -WEEKDAY(EOMONTH(V2,-1)+1,2)+1)</f>
        <v>8</v>
      </c>
      <c r="V4" s="27"/>
      <c r="W4" s="27"/>
      <c r="X4" s="38">
        <v>2</v>
      </c>
      <c r="Y4" s="39" t="s">
        <v>21</v>
      </c>
      <c r="Z4" s="40">
        <v>28</v>
      </c>
      <c r="AA4" s="43" t="str">
        <f t="shared" ca="1" si="0"/>
        <v>8.3</v>
      </c>
      <c r="AB4" s="51">
        <v>8</v>
      </c>
      <c r="AC4" s="51">
        <v>3</v>
      </c>
      <c r="AD4" s="52">
        <f t="shared" ca="1" si="1"/>
        <v>41706</v>
      </c>
      <c r="AE4" s="53" t="s">
        <v>41</v>
      </c>
      <c r="AF4" s="45" t="s">
        <v>31</v>
      </c>
      <c r="AG4" s="40">
        <f ca="1">MOD(AB1,7)</f>
        <v>5</v>
      </c>
    </row>
    <row r="5" spans="1:34" ht="10.5" customHeight="1" x14ac:dyDescent="0.25">
      <c r="A5" s="312">
        <v>8</v>
      </c>
      <c r="B5" s="225" t="s">
        <v>7</v>
      </c>
      <c r="C5" s="312">
        <f>A5</f>
        <v>8</v>
      </c>
      <c r="D5" s="225" t="s">
        <v>7</v>
      </c>
      <c r="E5" s="312">
        <f>C5</f>
        <v>8</v>
      </c>
      <c r="F5" s="225" t="s">
        <v>7</v>
      </c>
      <c r="G5" s="312">
        <f>E5</f>
        <v>8</v>
      </c>
      <c r="H5" s="225" t="s">
        <v>7</v>
      </c>
      <c r="I5" s="312">
        <f>G5</f>
        <v>8</v>
      </c>
      <c r="J5" s="226" t="s">
        <v>7</v>
      </c>
      <c r="K5" s="276">
        <f>A5+3</f>
        <v>11</v>
      </c>
      <c r="L5" s="277"/>
      <c r="M5" s="283">
        <f>K5</f>
        <v>11</v>
      </c>
      <c r="N5" s="284"/>
      <c r="O5" s="14">
        <f ca="1">IF(OR( 15 &lt;WEEKDAY(EOMONTH(V2,-1)+1,2), 15 &gt;DAY(EOMONTH(V2,0))+WEEKDAY(EOMONTH(V2,-1)+1,3)),"", 15 -WEEKDAY(EOMONTH(V2,-1)+1,2)+1)</f>
        <v>9</v>
      </c>
      <c r="P5" s="15">
        <f ca="1">IF(OR( 16 &lt;WEEKDAY(EOMONTH(V2,-1)+1,2), 16 &gt;DAY(EOMONTH(V2,0))+WEEKDAY(EOMONTH(V2,-1)+1,3)),"", 16 -WEEKDAY(EOMONTH(V2,-1)+1,2)+1)</f>
        <v>10</v>
      </c>
      <c r="Q5" s="15">
        <f ca="1">IF(OR( 17 &lt;WEEKDAY(EOMONTH(V2,-1)+1,2), 17 &gt;DAY(EOMONTH(V2,0))+WEEKDAY(EOMONTH(V2,-1)+1,3)),"", 17 -WEEKDAY(EOMONTH(V2,-1)+1,2)+1)</f>
        <v>11</v>
      </c>
      <c r="R5" s="15">
        <f ca="1">IF(OR( 18 &lt;WEEKDAY(EOMONTH(V2,-1)+1,2), 18 &gt;DAY(EOMONTH(V2,0))+WEEKDAY(EOMONTH(V2,-1)+1,3)),"", 18 -WEEKDAY(EOMONTH(V2,-1)+1,2)+1)</f>
        <v>12</v>
      </c>
      <c r="S5" s="20">
        <f ca="1">IF(OR( 19 &lt;WEEKDAY(EOMONTH(V2,-1)+1,2), 19 &gt;DAY(EOMONTH(V2,0))+WEEKDAY(EOMONTH(V2,-1)+1,3)),"", 19 -WEEKDAY(EOMONTH(V2,-1)+1,2)+1)</f>
        <v>13</v>
      </c>
      <c r="T5" s="16">
        <f ca="1">IF(OR( 20 &lt;WEEKDAY(EOMONTH(V2,-1)+1,2), 20 &gt;DAY(EOMONTH(V2,0))+WEEKDAY(EOMONTH(V2,-1)+1,3)),"", 20 -WEEKDAY(EOMONTH(V2,-1)+1,2)+1)</f>
        <v>14</v>
      </c>
      <c r="U5" s="17">
        <f ca="1">IF(OR( 21 &lt;WEEKDAY(EOMONTH(V2,-1)+1,2), 21 &gt;DAY(EOMONTH(V2,0))+WEEKDAY(EOMONTH(V2,-1)+1,3)),"", 21 -WEEKDAY(EOMONTH(V2,-1)+1,2)+1)</f>
        <v>15</v>
      </c>
      <c r="V5" s="27"/>
      <c r="W5" s="27"/>
      <c r="X5" s="38">
        <v>3</v>
      </c>
      <c r="Y5" s="39" t="s">
        <v>16</v>
      </c>
      <c r="Z5" s="40">
        <v>31</v>
      </c>
      <c r="AA5" s="43" t="str">
        <f t="shared" ca="1" si="0"/>
        <v>1.5</v>
      </c>
      <c r="AB5" s="51">
        <v>1</v>
      </c>
      <c r="AC5" s="51">
        <v>5</v>
      </c>
      <c r="AD5" s="52">
        <f t="shared" ca="1" si="1"/>
        <v>41760</v>
      </c>
      <c r="AE5" s="53" t="s">
        <v>42</v>
      </c>
      <c r="AF5" s="45" t="s">
        <v>32</v>
      </c>
      <c r="AG5" s="40">
        <f ca="1">MOD(19*AG2+15,30)</f>
        <v>15</v>
      </c>
    </row>
    <row r="6" spans="1:34" ht="15.75" customHeight="1" x14ac:dyDescent="0.25">
      <c r="A6" s="300"/>
      <c r="B6" s="227" t="s">
        <v>8</v>
      </c>
      <c r="C6" s="300"/>
      <c r="D6" s="227" t="s">
        <v>8</v>
      </c>
      <c r="E6" s="300"/>
      <c r="F6" s="227" t="s">
        <v>8</v>
      </c>
      <c r="G6" s="300"/>
      <c r="H6" s="227" t="s">
        <v>8</v>
      </c>
      <c r="I6" s="300"/>
      <c r="J6" s="228" t="s">
        <v>8</v>
      </c>
      <c r="K6" s="278">
        <f t="shared" ref="K6:K17" si="2">IF(K5&gt;=23,K5-24,K5)+1</f>
        <v>12</v>
      </c>
      <c r="L6" s="279"/>
      <c r="M6" s="285">
        <f t="shared" ref="M6:M17" si="3">IF(M5&gt;=23,M5-24,M5)+1</f>
        <v>12</v>
      </c>
      <c r="N6" s="286"/>
      <c r="O6" s="14">
        <f ca="1">IF(OR( 22 &lt;WEEKDAY(EOMONTH(V2,-1)+1,2), 22 &gt;DAY(EOMONTH(V2,0))+WEEKDAY(EOMONTH(V2,-1)+1,3)),"", 22 -WEEKDAY(EOMONTH(V2,-1)+1,2)+1)</f>
        <v>16</v>
      </c>
      <c r="P6" s="15">
        <f ca="1">IF(OR( 23 &lt;WEEKDAY(EOMONTH(V2,-1)+1,2), 23 &gt;DAY(EOMONTH(V2,0))+WEEKDAY(EOMONTH(V2,-1)+1,3)),"", 23 -WEEKDAY(EOMONTH(V2,-1)+1,2)+1)</f>
        <v>17</v>
      </c>
      <c r="Q6" s="15">
        <f ca="1">IF(OR( 24 &lt;WEEKDAY(EOMONTH(V2,-1)+1,2), 24 &gt;DAY(EOMONTH(V2,0))+WEEKDAY(EOMONTH(V2,-1)+1,3)),"", 24 -WEEKDAY(EOMONTH(V2,-1)+1,2)+1)</f>
        <v>18</v>
      </c>
      <c r="R6" s="15">
        <f ca="1">IF(OR( 25 &lt;WEEKDAY(EOMONTH(V2,-1)+1,2), 25 &gt;DAY(EOMONTH(V2,0))+WEEKDAY(EOMONTH(V2,-1)+1,3)),"", 25 -WEEKDAY(EOMONTH(V2,-1)+1,2)+1)</f>
        <v>19</v>
      </c>
      <c r="S6" s="20">
        <f ca="1">IF(OR( 26 &lt;WEEKDAY(EOMONTH(V2,-1)+1,2), 26 &gt;DAY(EOMONTH(V2,0))+WEEKDAY(EOMONTH(V2,-1)+1,3)),"", 26 -WEEKDAY(EOMONTH(V2,-1)+1,2)+1)</f>
        <v>20</v>
      </c>
      <c r="T6" s="16">
        <f ca="1">IF(OR( 27 &lt;WEEKDAY(EOMONTH(V2,-1)+1,2), 27 &gt;DAY(EOMONTH(V2,0))+WEEKDAY(EOMONTH(V2,-1)+1,3)),"", 27 -WEEKDAY(EOMONTH(V2,-1)+1,2)+1)</f>
        <v>21</v>
      </c>
      <c r="U6" s="17">
        <f ca="1">IF(OR( 28 &lt;WEEKDAY(EOMONTH(V2,-1)+1,2), 28 &gt;DAY(EOMONTH(V2,0))+WEEKDAY(EOMONTH(V2,-1)+1,3)),"", 28 -WEEKDAY(EOMONTH(V2,-1)+1,2)+1)</f>
        <v>22</v>
      </c>
      <c r="V6" s="27"/>
      <c r="W6" s="27"/>
      <c r="X6" s="38">
        <v>4</v>
      </c>
      <c r="Y6" s="39" t="s">
        <v>17</v>
      </c>
      <c r="Z6" s="40">
        <v>30</v>
      </c>
      <c r="AA6" s="43" t="str">
        <f t="shared" ca="1" si="0"/>
        <v>2.5</v>
      </c>
      <c r="AB6" s="51">
        <v>2</v>
      </c>
      <c r="AC6" s="51">
        <v>5</v>
      </c>
      <c r="AD6" s="52">
        <f t="shared" ca="1" si="1"/>
        <v>41761</v>
      </c>
      <c r="AE6" s="53" t="s">
        <v>42</v>
      </c>
      <c r="AF6" s="46" t="s">
        <v>33</v>
      </c>
      <c r="AG6" s="42">
        <f ca="1">MOD(2*AG3+4*AG4+6*AG5+6,7)</f>
        <v>1</v>
      </c>
    </row>
    <row r="7" spans="1:34" ht="15.75" customHeight="1" x14ac:dyDescent="0.25">
      <c r="A7" s="299">
        <f>IF(A5&gt;=23,A5-24,A5)+1</f>
        <v>9</v>
      </c>
      <c r="B7" s="3" t="s">
        <v>7</v>
      </c>
      <c r="C7" s="299">
        <f>IF(C5&gt;=23,C5-24,C5)+1</f>
        <v>9</v>
      </c>
      <c r="D7" s="3" t="s">
        <v>7</v>
      </c>
      <c r="E7" s="299">
        <f>IF(E5&gt;=23,E5-24,E5)+1</f>
        <v>9</v>
      </c>
      <c r="F7" s="3" t="s">
        <v>7</v>
      </c>
      <c r="G7" s="299">
        <f>IF(G5&gt;=23,G5-24,G5)+1</f>
        <v>9</v>
      </c>
      <c r="H7" s="3" t="s">
        <v>7</v>
      </c>
      <c r="I7" s="299">
        <f>IF(I5&gt;=23,I5-24,I5)+1</f>
        <v>9</v>
      </c>
      <c r="J7" s="6" t="s">
        <v>7</v>
      </c>
      <c r="K7" s="280">
        <f t="shared" si="2"/>
        <v>13</v>
      </c>
      <c r="L7" s="281"/>
      <c r="M7" s="269">
        <f t="shared" si="3"/>
        <v>13</v>
      </c>
      <c r="N7" s="270"/>
      <c r="O7" s="14">
        <f ca="1">IF(OR( 29 &lt;WEEKDAY(EOMONTH(V2,-1)+1,2), 29 &gt;DAY(EOMONTH(V2,0))+WEEKDAY(EOMONTH(V2,-1)+1,3)),"", 29 -WEEKDAY(EOMONTH(V2,-1)+1,2)+1)</f>
        <v>23</v>
      </c>
      <c r="P7" s="15">
        <f ca="1">IF(OR( 30 &lt;WEEKDAY(EOMONTH(V2,-1)+1,2), 30 &gt;DAY(EOMONTH(V2,0))+WEEKDAY(EOMONTH(V2,-1)+1,3)),"", 30 -WEEKDAY(EOMONTH(V2,-1)+1,2)+1)</f>
        <v>24</v>
      </c>
      <c r="Q7" s="15">
        <f ca="1">IF(OR( 31 &lt;WEEKDAY(EOMONTH(V2,-1)+1,2), 31 &gt;DAY(EOMONTH(V2,0))+WEEKDAY(EOMONTH(V2,-1)+1,3)),"", 31 -WEEKDAY(EOMONTH(V2,-1)+1,2)+1)</f>
        <v>25</v>
      </c>
      <c r="R7" s="15">
        <f ca="1">IF(OR( 32 &lt;WEEKDAY(EOMONTH(V2,-1)+1,2), 32 &gt;DAY(EOMONTH(V2,0))+WEEKDAY(EOMONTH(V2,-1)+1,3)),"", 32 -WEEKDAY(EOMONTH(V2,-1)+1,2)+1)</f>
        <v>26</v>
      </c>
      <c r="S7" s="20">
        <f ca="1">IF(OR( 33 &lt;WEEKDAY(EOMONTH(V2,-1)+1,2), 33 &gt;DAY(EOMONTH(V2,0))+WEEKDAY(EOMONTH(V2,-1)+1,3)),"", 33 -WEEKDAY(EOMONTH(V2,-1)+1,2)+1)</f>
        <v>27</v>
      </c>
      <c r="T7" s="16">
        <f ca="1">IF(OR( 34 &lt;WEEKDAY(EOMONTH(V2,-1)+1,2), 34 &gt;DAY(EOMONTH(V2,0))+WEEKDAY(EOMONTH(V2,-1)+1,3)),"", 34 -WEEKDAY(EOMONTH(V2,-1)+1,2)+1)</f>
        <v>28</v>
      </c>
      <c r="U7" s="17">
        <f ca="1">IF(OR( 35 &lt;WEEKDAY(EOMONTH(V2,-1)+1,2), 35 &gt;DAY(EOMONTH(V2,0))+WEEKDAY(EOMONTH(V2,-1)+1,3)),"", 35 -WEEKDAY(EOMONTH(V2,-1)+1,2)+1)</f>
        <v>29</v>
      </c>
      <c r="V7" s="27"/>
      <c r="W7" s="27"/>
      <c r="X7" s="38">
        <v>5</v>
      </c>
      <c r="Y7" s="39" t="s">
        <v>18</v>
      </c>
      <c r="Z7" s="40">
        <v>31</v>
      </c>
      <c r="AA7" s="43" t="str">
        <f t="shared" ca="1" si="0"/>
        <v>9.5</v>
      </c>
      <c r="AB7" s="51">
        <v>9</v>
      </c>
      <c r="AC7" s="51">
        <v>5</v>
      </c>
      <c r="AD7" s="52">
        <f t="shared" ca="1" si="1"/>
        <v>41768</v>
      </c>
      <c r="AE7" s="53" t="s">
        <v>37</v>
      </c>
    </row>
    <row r="8" spans="1:34" ht="15.75" customHeight="1" thickBot="1" x14ac:dyDescent="0.3">
      <c r="A8" s="299"/>
      <c r="B8" s="4" t="s">
        <v>8</v>
      </c>
      <c r="C8" s="299"/>
      <c r="D8" s="4" t="s">
        <v>8</v>
      </c>
      <c r="E8" s="299"/>
      <c r="F8" s="4" t="s">
        <v>8</v>
      </c>
      <c r="G8" s="299"/>
      <c r="H8" s="4" t="s">
        <v>8</v>
      </c>
      <c r="I8" s="299"/>
      <c r="J8" s="7" t="s">
        <v>8</v>
      </c>
      <c r="K8" s="282">
        <f t="shared" si="2"/>
        <v>14</v>
      </c>
      <c r="L8" s="281"/>
      <c r="M8" s="271">
        <f t="shared" si="3"/>
        <v>14</v>
      </c>
      <c r="N8" s="270"/>
      <c r="O8" s="24">
        <f ca="1">IF(OR( 36 &lt;WEEKDAY(EOMONTH(V2,-1)+1,2), 36 &gt;DAY(EOMONTH(V2,0))+WEEKDAY(EOMONTH(V2,-1)+1,3)),"", 36 -WEEKDAY(EOMONTH(V2,-1)+1,2)+1)</f>
        <v>30</v>
      </c>
      <c r="P8" s="9">
        <f ca="1">IF(OR( 37 &lt;WEEKDAY(EOMONTH(V2,-1)+1,2), 37 &gt;DAY(EOMONTH(V2,0))+WEEKDAY(EOMONTH(V2,-1)+1,3)),"", 37 -WEEKDAY(EOMONTH(V2,-1)+1,2)+1)</f>
        <v>31</v>
      </c>
      <c r="Q8" s="9" t="str">
        <f ca="1">IF(OR( 38 &lt;WEEKDAY(EOMONTH(V2,-1)+1,2), 38 &gt;DAY(EOMONTH(V2,0))+WEEKDAY(EOMONTH(V2,-1)+1,3)),"", 38 -WEEKDAY(EOMONTH(V2,-1)+1,2)+1)</f>
        <v/>
      </c>
      <c r="R8" s="9" t="str">
        <f ca="1">IF(OR( 39 &lt;WEEKDAY(EOMONTH(V2,-1)+1,2), 39 &gt;DAY(EOMONTH(V2,0))+WEEKDAY(EOMONTH(V2,-1)+1,3)),"", 39 -WEEKDAY(EOMONTH(V2,-1)+1,2)+1)</f>
        <v/>
      </c>
      <c r="S8" s="21" t="str">
        <f ca="1">IF(OR( 40 &lt;WEEKDAY(EOMONTH(V2,-1)+1,2), 40 &gt;DAY(EOMONTH(V2,0))+WEEKDAY(EOMONTH(V2,-1)+1,3)),"", 40 -WEEKDAY(EOMONTH(V2,-1)+1,2)+1)</f>
        <v/>
      </c>
      <c r="T8" s="22" t="str">
        <f ca="1">IF(OR( 41 &lt;WEEKDAY(EOMONTH(V2,-1)+1,2), 41 &gt;DAY(EOMONTH(V2,0))+WEEKDAY(EOMONTH(V2,-1)+1,3)),"", 41 -WEEKDAY(EOMONTH(V2,-1)+1,2)+1)</f>
        <v/>
      </c>
      <c r="U8" s="23" t="str">
        <f ca="1">IF(OR( 42 &lt;WEEKDAY(EOMONTH(V2,-1)+1,2), 42 &gt;DAY(EOMONTH(V2,0))+WEEKDAY(EOMONTH(V2,-1)+1,3)),"", 42 -WEEKDAY(EOMONTH(V2,-1)+1,2)+1)</f>
        <v/>
      </c>
      <c r="V8" s="27"/>
      <c r="W8" s="27"/>
      <c r="X8" s="38">
        <v>6</v>
      </c>
      <c r="Y8" s="39" t="s">
        <v>19</v>
      </c>
      <c r="Z8" s="40">
        <v>30</v>
      </c>
      <c r="AA8" s="43" t="str">
        <f t="shared" ca="1" si="0"/>
        <v>28.6</v>
      </c>
      <c r="AB8" s="51">
        <v>28</v>
      </c>
      <c r="AC8" s="51">
        <v>6</v>
      </c>
      <c r="AD8" s="52">
        <f t="shared" ca="1" si="1"/>
        <v>41818</v>
      </c>
      <c r="AE8" s="53" t="s">
        <v>43</v>
      </c>
    </row>
    <row r="9" spans="1:34" ht="15.75" customHeight="1" thickBot="1" x14ac:dyDescent="0.3">
      <c r="A9" s="299">
        <f>IF(A7&gt;=23,A7-24,A7)+1</f>
        <v>10</v>
      </c>
      <c r="B9" s="3" t="s">
        <v>7</v>
      </c>
      <c r="C9" s="299">
        <f>IF(C7&gt;=23,C7-24,C7)+1</f>
        <v>10</v>
      </c>
      <c r="D9" s="3" t="s">
        <v>7</v>
      </c>
      <c r="E9" s="299">
        <f>IF(E7&gt;=23,E7-24,E7)+1</f>
        <v>10</v>
      </c>
      <c r="F9" s="3" t="s">
        <v>7</v>
      </c>
      <c r="G9" s="299">
        <f>IF(G7&gt;=23,G7-24,G7)+1</f>
        <v>10</v>
      </c>
      <c r="H9" s="3" t="s">
        <v>7</v>
      </c>
      <c r="I9" s="299">
        <f>IF(I7&gt;=23,I7-24,I7)+1</f>
        <v>10</v>
      </c>
      <c r="J9" s="6" t="s">
        <v>7</v>
      </c>
      <c r="K9" s="282">
        <f t="shared" si="2"/>
        <v>15</v>
      </c>
      <c r="L9" s="281"/>
      <c r="M9" s="269">
        <f t="shared" si="3"/>
        <v>15</v>
      </c>
      <c r="N9" s="270"/>
      <c r="O9" s="328" t="str">
        <f ca="1">VLOOKUP(MONTH(V9),X3:Y14,2)</f>
        <v>Январь</v>
      </c>
      <c r="P9" s="329"/>
      <c r="Q9" s="329"/>
      <c r="R9" s="329"/>
      <c r="S9" s="329"/>
      <c r="T9" s="310">
        <f ca="1">YEAR(V9)</f>
        <v>2014</v>
      </c>
      <c r="U9" s="311"/>
      <c r="V9" s="28">
        <f ca="1">DATE(YEAR(V1),MONTH(V1)+W9,IF(DAY(V1)&gt;VLOOKUP(MONTH(V1)+W9,X2:Z14,3),VLOOKUP(MONTH(V1)+W9,X2:Z14,3),DAY(V1)))</f>
        <v>41655</v>
      </c>
      <c r="W9" s="27">
        <v>0</v>
      </c>
      <c r="X9" s="38">
        <v>7</v>
      </c>
      <c r="Y9" s="39" t="s">
        <v>22</v>
      </c>
      <c r="Z9" s="40">
        <v>31</v>
      </c>
      <c r="AA9" s="43" t="str">
        <f t="shared" ca="1" si="0"/>
        <v>24.8</v>
      </c>
      <c r="AB9" s="34">
        <v>24</v>
      </c>
      <c r="AC9" s="34">
        <v>8</v>
      </c>
      <c r="AD9" s="32">
        <f t="shared" ca="1" si="1"/>
        <v>41875</v>
      </c>
      <c r="AE9" s="54" t="s">
        <v>44</v>
      </c>
    </row>
    <row r="10" spans="1:34" ht="15.75" customHeight="1" x14ac:dyDescent="0.25">
      <c r="A10" s="299"/>
      <c r="B10" s="4" t="s">
        <v>8</v>
      </c>
      <c r="C10" s="299"/>
      <c r="D10" s="4" t="s">
        <v>8</v>
      </c>
      <c r="E10" s="299"/>
      <c r="F10" s="4" t="s">
        <v>8</v>
      </c>
      <c r="G10" s="299"/>
      <c r="H10" s="4" t="s">
        <v>8</v>
      </c>
      <c r="I10" s="299"/>
      <c r="J10" s="7" t="s">
        <v>8</v>
      </c>
      <c r="K10" s="280">
        <f t="shared" si="2"/>
        <v>16</v>
      </c>
      <c r="L10" s="281"/>
      <c r="M10" s="271">
        <f t="shared" si="3"/>
        <v>16</v>
      </c>
      <c r="N10" s="270"/>
      <c r="O10" s="10" t="str">
        <f ca="1">IF(OR( 1 &lt;WEEKDAY(EOMONTH(V9,-1)+1,2), 1 &gt;DAY(EOMONTH(V9,0))+WEEKDAY(EOMONTH(V9,-1)+1,3)),"", 1 -WEEKDAY(EOMONTH(V9,-1)+1,2)+1)</f>
        <v/>
      </c>
      <c r="P10" s="25" t="str">
        <f ca="1">IF(OR( 2 &lt;WEEKDAY(EOMONTH(V9,-1)+1,2), 2 &gt;DAY(EOMONTH(V9,0))+WEEKDAY(EOMONTH(V9,-1)+1,3)),"", 2 -WEEKDAY(EOMONTH(V9,-1)+1,2)+1)</f>
        <v/>
      </c>
      <c r="Q10" s="25">
        <f ca="1">IF(OR( 3 &lt;WEEKDAY(EOMONTH(V9,-1)+1,2), 3 &gt;DAY(EOMONTH(V9,0))+WEEKDAY(EOMONTH(V9,-1)+1,3)),"", 3 -WEEKDAY(EOMONTH(V9,-1)+1,2)+1)</f>
        <v>1</v>
      </c>
      <c r="R10" s="25">
        <f ca="1">IF(OR( 4 &lt;WEEKDAY(EOMONTH(V9,-1)+1,2), 4 &gt;DAY(EOMONTH(V9,0))+WEEKDAY(EOMONTH(V9,-1)+1,3)),"", 4 -WEEKDAY(EOMONTH(V9,-1)+1,2)+1)</f>
        <v>2</v>
      </c>
      <c r="S10" s="26">
        <f ca="1">IF(OR( 5 &lt;WEEKDAY(EOMONTH(V9,-1)+1,2), 5 &gt;DAY(EOMONTH(V9,0))+WEEKDAY(EOMONTH(V9,-1)+1,3)),"", 5 -WEEKDAY(EOMONTH(V9,-1)+1,2)+1)</f>
        <v>3</v>
      </c>
      <c r="T10" s="16">
        <f ca="1">IF(OR( 6 &lt;WEEKDAY(EOMONTH(V9,-1)+1,2), 6 &gt;DAY(EOMONTH(V9,0))+WEEKDAY(EOMONTH(V9,-1)+1,3)),"", 6 -WEEKDAY(EOMONTH(V9,-1)+1,2)+1)</f>
        <v>4</v>
      </c>
      <c r="U10" s="17">
        <f ca="1">IF(OR( 7 &lt;WEEKDAY(EOMONTH(V9,-1)+1,2), 7 &gt;DAY(EOMONTH(V9,0))+WEEKDAY(EOMONTH(V9,-1)+1,3)),"", 7 -WEEKDAY(EOMONTH(V9,-1)+1,2)+1)</f>
        <v>5</v>
      </c>
      <c r="V10" s="27"/>
      <c r="W10" s="27"/>
      <c r="X10" s="38">
        <v>8</v>
      </c>
      <c r="Y10" s="39" t="s">
        <v>23</v>
      </c>
      <c r="Z10" s="40">
        <v>31</v>
      </c>
      <c r="AA10" s="43" t="str">
        <f t="shared" ca="1" si="0"/>
        <v>20.4</v>
      </c>
      <c r="AB10" s="39">
        <f ca="1">IF(AG5+AG6&lt;9,22+AG5+AG6,AG5+AG6-9)+13</f>
        <v>20</v>
      </c>
      <c r="AC10" s="39">
        <f ca="1">IF(AG5+AG6&lt;9,3,4)</f>
        <v>4</v>
      </c>
      <c r="AD10" s="52">
        <f t="shared" ca="1" si="1"/>
        <v>41749</v>
      </c>
      <c r="AE10" s="55" t="s">
        <v>35</v>
      </c>
    </row>
    <row r="11" spans="1:34" ht="15.75" customHeight="1" x14ac:dyDescent="0.25">
      <c r="A11" s="299">
        <f>IF(A9&gt;=23,A9-24,A9)+1</f>
        <v>11</v>
      </c>
      <c r="B11" s="3" t="s">
        <v>7</v>
      </c>
      <c r="C11" s="299">
        <f>IF(C9&gt;=23,C9-24,C9)+1</f>
        <v>11</v>
      </c>
      <c r="D11" s="3" t="s">
        <v>7</v>
      </c>
      <c r="E11" s="299">
        <f>IF(E9&gt;=23,E9-24,E9)+1</f>
        <v>11</v>
      </c>
      <c r="F11" s="3" t="s">
        <v>7</v>
      </c>
      <c r="G11" s="299">
        <f>IF(G9&gt;=23,G9-24,G9)+1</f>
        <v>11</v>
      </c>
      <c r="H11" s="3" t="s">
        <v>7</v>
      </c>
      <c r="I11" s="299">
        <f>IF(I9&gt;=23,I9-24,I9)+1</f>
        <v>11</v>
      </c>
      <c r="J11" s="6" t="s">
        <v>7</v>
      </c>
      <c r="K11" s="282">
        <f t="shared" si="2"/>
        <v>17</v>
      </c>
      <c r="L11" s="281"/>
      <c r="M11" s="269">
        <f t="shared" si="3"/>
        <v>17</v>
      </c>
      <c r="N11" s="270"/>
      <c r="O11" s="14">
        <f ca="1">IF(OR( 8 &lt;WEEKDAY(EOMONTH(V9,-1)+1,2), 8 &gt;DAY(EOMONTH(V9,0))+WEEKDAY(EOMONTH(V9,-1)+1,3)),"", 8 -WEEKDAY(EOMONTH(V9,-1)+1,2)+1)</f>
        <v>6</v>
      </c>
      <c r="P11" s="15">
        <f ca="1">IF(OR( 9 &lt;WEEKDAY(EOMONTH(V9,-1)+1,2), 9 &gt;DAY(EOMONTH(V9,0))+WEEKDAY(EOMONTH(V9,-1)+1,3)),"", 9 -WEEKDAY(EOMONTH(V9,-1)+1,2)+1)</f>
        <v>7</v>
      </c>
      <c r="Q11" s="15">
        <f ca="1">IF(OR( 10 &lt;WEEKDAY(EOMONTH(V9,-1)+1,2), 10 &gt;DAY(EOMONTH(V9,0))+WEEKDAY(EOMONTH(V9,-1)+1,3)),"", 10 -WEEKDAY(EOMONTH(V9,-1)+1,2)+1)</f>
        <v>8</v>
      </c>
      <c r="R11" s="15">
        <f ca="1">IF(OR( 11 &lt;WEEKDAY(EOMONTH(V9,-1)+1,2), 11 &gt;DAY(EOMONTH(V9,0))+WEEKDAY(EOMONTH(V9,-1)+1,3)),"", 11 -WEEKDAY(EOMONTH(V9,-1)+1,2)+1)</f>
        <v>9</v>
      </c>
      <c r="S11" s="20">
        <f ca="1">IF(OR( 12 &lt;WEEKDAY(EOMONTH(V9,-1)+1,2), 12 &gt;DAY(EOMONTH(V9,0))+WEEKDAY(EOMONTH(V9,-1)+1,3)),"", 12 -WEEKDAY(EOMONTH(V9,-1)+1,2)+1)</f>
        <v>10</v>
      </c>
      <c r="T11" s="16">
        <f ca="1">IF(OR( 13 &lt;WEEKDAY(EOMONTH(V9,-1)+1,2), 13 &gt;DAY(EOMONTH(V9,0))+WEEKDAY(EOMONTH(V9,-1)+1,3)),"", 13 -WEEKDAY(EOMONTH(V9,-1)+1,2)+1)</f>
        <v>11</v>
      </c>
      <c r="U11" s="17">
        <f ca="1">IF(OR( 14 &lt;WEEKDAY(EOMONTH(V9,-1)+1,2), 14 &gt;DAY(EOMONTH(V9,0))+WEEKDAY(EOMONTH(V9,-1)+1,3)),"", 14 -WEEKDAY(EOMONTH(V9,-1)+1,2)+1)</f>
        <v>12</v>
      </c>
      <c r="V11" s="27"/>
      <c r="W11" s="27"/>
      <c r="X11" s="38">
        <v>9</v>
      </c>
      <c r="Y11" s="39" t="s">
        <v>24</v>
      </c>
      <c r="Z11" s="40">
        <v>30</v>
      </c>
      <c r="AA11" s="43" t="str">
        <f t="shared" ca="1" si="0"/>
        <v>8.6</v>
      </c>
      <c r="AB11" s="39">
        <f ca="1">AB10+49</f>
        <v>69</v>
      </c>
      <c r="AC11" s="39">
        <f ca="1">AC10</f>
        <v>4</v>
      </c>
      <c r="AD11" s="52">
        <f t="shared" ca="1" si="1"/>
        <v>41798</v>
      </c>
      <c r="AE11" s="40" t="s">
        <v>34</v>
      </c>
    </row>
    <row r="12" spans="1:34" ht="15.75" customHeight="1" x14ac:dyDescent="0.25">
      <c r="A12" s="299"/>
      <c r="B12" s="4" t="s">
        <v>8</v>
      </c>
      <c r="C12" s="299"/>
      <c r="D12" s="4" t="s">
        <v>8</v>
      </c>
      <c r="E12" s="299"/>
      <c r="F12" s="4" t="s">
        <v>8</v>
      </c>
      <c r="G12" s="299"/>
      <c r="H12" s="4" t="s">
        <v>8</v>
      </c>
      <c r="I12" s="299"/>
      <c r="J12" s="7" t="s">
        <v>8</v>
      </c>
      <c r="K12" s="280">
        <f t="shared" si="2"/>
        <v>18</v>
      </c>
      <c r="L12" s="281"/>
      <c r="M12" s="271">
        <f t="shared" si="3"/>
        <v>18</v>
      </c>
      <c r="N12" s="270"/>
      <c r="O12" s="14">
        <f ca="1">IF(OR( 15 &lt;WEEKDAY(EOMONTH(V9,-1)+1,2), 15 &gt;DAY(EOMONTH(V9,0))+WEEKDAY(EOMONTH(V9,-1)+1,3)),"", 15 -WEEKDAY(EOMONTH(V9,-1)+1,2)+1)</f>
        <v>13</v>
      </c>
      <c r="P12" s="15">
        <f ca="1">IF(OR( 16 &lt;WEEKDAY(EOMONTH(V9,-1)+1,2), 16 &gt;DAY(EOMONTH(V9,0))+WEEKDAY(EOMONTH(V9,-1)+1,3)),"", 16 -WEEKDAY(EOMONTH(V9,-1)+1,2)+1)</f>
        <v>14</v>
      </c>
      <c r="Q12" s="15">
        <f ca="1">IF(OR( 17 &lt;WEEKDAY(EOMONTH(V9,-1)+1,2), 17 &gt;DAY(EOMONTH(V9,0))+WEEKDAY(EOMONTH(V9,-1)+1,3)),"", 17 -WEEKDAY(EOMONTH(V9,-1)+1,2)+1)</f>
        <v>15</v>
      </c>
      <c r="R12" s="15">
        <f ca="1">IF(OR( 18 &lt;WEEKDAY(EOMONTH(V9,-1)+1,2), 18 &gt;DAY(EOMONTH(V9,0))+WEEKDAY(EOMONTH(V9,-1)+1,3)),"", 18 -WEEKDAY(EOMONTH(V9,-1)+1,2)+1)</f>
        <v>16</v>
      </c>
      <c r="S12" s="20">
        <f ca="1">IF(OR( 19 &lt;WEEKDAY(EOMONTH(V9,-1)+1,2), 19 &gt;DAY(EOMONTH(V9,0))+WEEKDAY(EOMONTH(V9,-1)+1,3)),"", 19 -WEEKDAY(EOMONTH(V9,-1)+1,2)+1)</f>
        <v>17</v>
      </c>
      <c r="T12" s="16">
        <f ca="1">IF(OR( 20 &lt;WEEKDAY(EOMONTH(V9,-1)+1,2), 20 &gt;DAY(EOMONTH(V9,0))+WEEKDAY(EOMONTH(V9,-1)+1,3)),"", 20 -WEEKDAY(EOMONTH(V9,-1)+1,2)+1)</f>
        <v>18</v>
      </c>
      <c r="U12" s="17">
        <f ca="1">IF(OR( 21 &lt;WEEKDAY(EOMONTH(V9,-1)+1,2), 21 &gt;DAY(EOMONTH(V9,0))+WEEKDAY(EOMONTH(V9,-1)+1,3)),"", 21 -WEEKDAY(EOMONTH(V9,-1)+1,2)+1)</f>
        <v>19</v>
      </c>
      <c r="V12" s="27"/>
      <c r="W12" s="27"/>
      <c r="X12" s="38">
        <v>10</v>
      </c>
      <c r="Y12" s="39" t="s">
        <v>25</v>
      </c>
      <c r="Z12" s="40">
        <v>31</v>
      </c>
      <c r="AA12" s="44"/>
      <c r="AB12" s="31"/>
      <c r="AC12" s="31"/>
      <c r="AD12" s="31"/>
      <c r="AE12" s="56"/>
    </row>
    <row r="13" spans="1:34" ht="15.75" customHeight="1" x14ac:dyDescent="0.25">
      <c r="A13" s="299">
        <f>IF(A11&gt;=23,A11-24,A11)+1</f>
        <v>12</v>
      </c>
      <c r="B13" s="3" t="s">
        <v>7</v>
      </c>
      <c r="C13" s="299">
        <f>IF(C11&gt;=23,C11-24,C11)+1</f>
        <v>12</v>
      </c>
      <c r="D13" s="3" t="s">
        <v>7</v>
      </c>
      <c r="E13" s="299">
        <f>IF(E11&gt;=23,E11-24,E11)+1</f>
        <v>12</v>
      </c>
      <c r="F13" s="3" t="s">
        <v>7</v>
      </c>
      <c r="G13" s="299">
        <f>IF(G11&gt;=23,G11-24,G11)+1</f>
        <v>12</v>
      </c>
      <c r="H13" s="3" t="s">
        <v>7</v>
      </c>
      <c r="I13" s="299">
        <f>IF(I11&gt;=23,I11-24,I11)+1</f>
        <v>12</v>
      </c>
      <c r="J13" s="6" t="s">
        <v>7</v>
      </c>
      <c r="K13" s="280">
        <f t="shared" si="2"/>
        <v>19</v>
      </c>
      <c r="L13" s="281"/>
      <c r="M13" s="269">
        <f t="shared" si="3"/>
        <v>19</v>
      </c>
      <c r="N13" s="270"/>
      <c r="O13" s="14">
        <f ca="1">IF(OR( 22 &lt;WEEKDAY(EOMONTH(V9,-1)+1,2), 22 &gt;DAY(EOMONTH(V9,0))+WEEKDAY(EOMONTH(V9,-1)+1,3)),"", 22 -WEEKDAY(EOMONTH(V9,-1)+1,2)+1)</f>
        <v>20</v>
      </c>
      <c r="P13" s="15">
        <f ca="1">IF(OR( 23 &lt;WEEKDAY(EOMONTH(V9,-1)+1,2), 23 &gt;DAY(EOMONTH(V9,0))+WEEKDAY(EOMONTH(V9,-1)+1,3)),"", 23 -WEEKDAY(EOMONTH(V9,-1)+1,2)+1)</f>
        <v>21</v>
      </c>
      <c r="Q13" s="15">
        <f ca="1">IF(OR( 24 &lt;WEEKDAY(EOMONTH(V9,-1)+1,2), 24 &gt;DAY(EOMONTH(V9,0))+WEEKDAY(EOMONTH(V9,-1)+1,3)),"", 24 -WEEKDAY(EOMONTH(V9,-1)+1,2)+1)</f>
        <v>22</v>
      </c>
      <c r="R13" s="15">
        <f ca="1">IF(OR( 25 &lt;WEEKDAY(EOMONTH(V9,-1)+1,2), 25 &gt;DAY(EOMONTH(V9,0))+WEEKDAY(EOMONTH(V9,-1)+1,3)),"", 25 -WEEKDAY(EOMONTH(V9,-1)+1,2)+1)</f>
        <v>23</v>
      </c>
      <c r="S13" s="20">
        <f ca="1">IF(OR( 26 &lt;WEEKDAY(EOMONTH(V9,-1)+1,2), 26 &gt;DAY(EOMONTH(V9,0))+WEEKDAY(EOMONTH(V9,-1)+1,3)),"", 26 -WEEKDAY(EOMONTH(V9,-1)+1,2)+1)</f>
        <v>24</v>
      </c>
      <c r="T13" s="16">
        <f ca="1">IF(OR( 27 &lt;WEEKDAY(EOMONTH(V9,-1)+1,2), 27 &gt;DAY(EOMONTH(V9,0))+WEEKDAY(EOMONTH(V9,-1)+1,3)),"", 27 -WEEKDAY(EOMONTH(V9,-1)+1,2)+1)</f>
        <v>25</v>
      </c>
      <c r="U13" s="17">
        <f ca="1">IF(OR( 28 &lt;WEEKDAY(EOMONTH(V9,-1)+1,2), 28 &gt;DAY(EOMONTH(V9,0))+WEEKDAY(EOMONTH(V9,-1)+1,3)),"", 28 -WEEKDAY(EOMONTH(V9,-1)+1,2)+1)</f>
        <v>26</v>
      </c>
      <c r="V13" s="27"/>
      <c r="W13" s="27"/>
      <c r="X13" s="38">
        <v>11</v>
      </c>
      <c r="Y13" s="39" t="s">
        <v>26</v>
      </c>
      <c r="Z13" s="39">
        <v>30</v>
      </c>
      <c r="AA13" s="47"/>
      <c r="AB13" s="36"/>
      <c r="AC13" s="36"/>
      <c r="AD13" s="36"/>
      <c r="AE13" s="57" t="s">
        <v>39</v>
      </c>
    </row>
    <row r="14" spans="1:34" ht="15.75" customHeight="1" x14ac:dyDescent="0.25">
      <c r="A14" s="299"/>
      <c r="B14" s="4" t="s">
        <v>8</v>
      </c>
      <c r="C14" s="299"/>
      <c r="D14" s="4" t="s">
        <v>8</v>
      </c>
      <c r="E14" s="299"/>
      <c r="F14" s="4" t="s">
        <v>8</v>
      </c>
      <c r="G14" s="299"/>
      <c r="H14" s="4" t="s">
        <v>8</v>
      </c>
      <c r="I14" s="299"/>
      <c r="J14" s="7" t="s">
        <v>8</v>
      </c>
      <c r="K14" s="280">
        <f t="shared" si="2"/>
        <v>20</v>
      </c>
      <c r="L14" s="281"/>
      <c r="M14" s="271">
        <f t="shared" si="3"/>
        <v>20</v>
      </c>
      <c r="N14" s="270"/>
      <c r="O14" s="14">
        <f ca="1">IF(OR( 29 &lt;WEEKDAY(EOMONTH(V9,-1)+1,2), 29 &gt;DAY(EOMONTH(V9,0))+WEEKDAY(EOMONTH(V9,-1)+1,3)),"", 29 -WEEKDAY(EOMONTH(V9,-1)+1,2)+1)</f>
        <v>27</v>
      </c>
      <c r="P14" s="15">
        <f ca="1">IF(OR( 30 &lt;WEEKDAY(EOMONTH(V9,-1)+1,2), 30 &gt;DAY(EOMONTH(V9,0))+WEEKDAY(EOMONTH(V9,-1)+1,3)),"", 30 -WEEKDAY(EOMONTH(V9,-1)+1,2)+1)</f>
        <v>28</v>
      </c>
      <c r="Q14" s="15">
        <f ca="1">IF(OR( 31 &lt;WEEKDAY(EOMONTH(V9,-1)+1,2), 31 &gt;DAY(EOMONTH(V9,0))+WEEKDAY(EOMONTH(V9,-1)+1,3)),"", 31 -WEEKDAY(EOMONTH(V9,-1)+1,2)+1)</f>
        <v>29</v>
      </c>
      <c r="R14" s="15">
        <f ca="1">IF(OR( 32 &lt;WEEKDAY(EOMONTH(V9,-1)+1,2), 32 &gt;DAY(EOMONTH(V9,0))+WEEKDAY(EOMONTH(V9,-1)+1,3)),"", 32 -WEEKDAY(EOMONTH(V9,-1)+1,2)+1)</f>
        <v>30</v>
      </c>
      <c r="S14" s="20">
        <f ca="1">IF(OR( 33 &lt;WEEKDAY(EOMONTH(V9,-1)+1,2), 33 &gt;DAY(EOMONTH(V9,0))+WEEKDAY(EOMONTH(V9,-1)+1,3)),"", 33 -WEEKDAY(EOMONTH(V9,-1)+1,2)+1)</f>
        <v>31</v>
      </c>
      <c r="T14" s="16" t="str">
        <f ca="1">IF(OR( 34 &lt;WEEKDAY(EOMONTH(V9,-1)+1,2), 34 &gt;DAY(EOMONTH(V9,0))+WEEKDAY(EOMONTH(V9,-1)+1,3)),"", 34 -WEEKDAY(EOMONTH(V9,-1)+1,2)+1)</f>
        <v/>
      </c>
      <c r="U14" s="17" t="str">
        <f ca="1">IF(OR( 35 &lt;WEEKDAY(EOMONTH(V9,-1)+1,2), 35 &gt;DAY(EOMONTH(V9,0))+WEEKDAY(EOMONTH(V9,-1)+1,3)),"", 35 -WEEKDAY(EOMONTH(V9,-1)+1,2)+1)</f>
        <v/>
      </c>
      <c r="V14" s="27"/>
      <c r="W14" s="27"/>
      <c r="X14" s="41">
        <v>12</v>
      </c>
      <c r="Y14" s="31" t="s">
        <v>27</v>
      </c>
      <c r="Z14" s="31">
        <v>31</v>
      </c>
      <c r="AA14" s="43" t="str">
        <f ca="1">IFERROR(CONCATENATE(DAY(AD14),".",MONTH(AD14)),"")</f>
        <v/>
      </c>
      <c r="AB14" s="39"/>
      <c r="AC14" s="39"/>
      <c r="AD14" s="52" t="str">
        <f ca="1">IF(WEEKDAY(AD2,2)&gt;5,AD2+(8-WEEKDAY(AD2,2)),"")</f>
        <v/>
      </c>
      <c r="AE14" s="55" t="s">
        <v>36</v>
      </c>
    </row>
    <row r="15" spans="1:34" ht="15.75" customHeight="1" thickBot="1" x14ac:dyDescent="0.3">
      <c r="A15" s="299">
        <f>IF(A13&gt;=23,A13-24,A13)+1</f>
        <v>13</v>
      </c>
      <c r="B15" s="3" t="s">
        <v>7</v>
      </c>
      <c r="C15" s="299">
        <f>IF(C13&gt;=23,C13-24,C13)+1</f>
        <v>13</v>
      </c>
      <c r="D15" s="3" t="s">
        <v>7</v>
      </c>
      <c r="E15" s="299">
        <f>IF(E13&gt;=23,E13-24,E13)+1</f>
        <v>13</v>
      </c>
      <c r="F15" s="3" t="s">
        <v>7</v>
      </c>
      <c r="G15" s="299">
        <f>IF(G13&gt;=23,G13-24,G13)+1</f>
        <v>13</v>
      </c>
      <c r="H15" s="3" t="s">
        <v>7</v>
      </c>
      <c r="I15" s="299">
        <f>IF(I13&gt;=23,I13-24,I13)+1</f>
        <v>13</v>
      </c>
      <c r="J15" s="6" t="s">
        <v>7</v>
      </c>
      <c r="K15" s="280">
        <f t="shared" si="2"/>
        <v>21</v>
      </c>
      <c r="L15" s="281"/>
      <c r="M15" s="269">
        <f t="shared" si="3"/>
        <v>21</v>
      </c>
      <c r="N15" s="270"/>
      <c r="O15" s="8" t="str">
        <f ca="1">IF(OR( 36 &lt;WEEKDAY(EOMONTH(V9,-1)+1,2), 36 &gt;DAY(EOMONTH(V9,0))+WEEKDAY(EOMONTH(V9,-1)+1,3)),"", 36 -WEEKDAY(EOMONTH(V9,-1)+1,2)+1)</f>
        <v/>
      </c>
      <c r="P15" s="9" t="str">
        <f ca="1">IF(OR( 37 &lt;WEEKDAY(EOMONTH(V9,-1)+1,2), 37 &gt;DAY(EOMONTH(V9,0))+WEEKDAY(EOMONTH(V9,-1)+1,3)),"", 37 -WEEKDAY(EOMONTH(V9,-1)+1,2)+1)</f>
        <v/>
      </c>
      <c r="Q15" s="9" t="str">
        <f ca="1">IF(OR( 38 &lt;WEEKDAY(EOMONTH(V9,-1)+1,2), 38 &gt;DAY(EOMONTH(V9,0))+WEEKDAY(EOMONTH(V9,-1)+1,3)),"", 38 -WEEKDAY(EOMONTH(V9,-1)+1,2)+1)</f>
        <v/>
      </c>
      <c r="R15" s="9" t="str">
        <f ca="1">IF(OR( 39 &lt;WEEKDAY(EOMONTH(V9,-1)+1,2), 39 &gt;DAY(EOMONTH(V9,0))+WEEKDAY(EOMONTH(V9,-1)+1,3)),"", 39 -WEEKDAY(EOMONTH(V9,-1)+1,2)+1)</f>
        <v/>
      </c>
      <c r="S15" s="21" t="str">
        <f ca="1">IF(OR( 40 &lt;WEEKDAY(EOMONTH(V9,-1)+1,2), 40 &gt;DAY(EOMONTH(V9,0))+WEEKDAY(EOMONTH(V9,-1)+1,3)),"", 40 -WEEKDAY(EOMONTH(V9,-1)+1,2)+1)</f>
        <v/>
      </c>
      <c r="T15" s="22" t="str">
        <f ca="1">IF(OR( 41 &lt;WEEKDAY(EOMONTH(V9,-1)+1,2), 41 &gt;DAY(EOMONTH(V9,0))+WEEKDAY(EOMONTH(V9,-1)+1,3)),"", 41 -WEEKDAY(EOMONTH(V9,-1)+1,2)+1)</f>
        <v/>
      </c>
      <c r="U15" s="23" t="str">
        <f ca="1">IF(OR( 42 &lt;WEEKDAY(EOMONTH(V9,-1)+1,2), 42 &gt;DAY(EOMONTH(V9,0))+WEEKDAY(EOMONTH(V9,-1)+1,3)),"", 42 -WEEKDAY(EOMONTH(V9,-1)+1,2)+1)</f>
        <v/>
      </c>
      <c r="V15" s="27"/>
      <c r="W15" s="27"/>
      <c r="X15" s="27"/>
      <c r="Y15" s="27"/>
      <c r="Z15" s="27"/>
      <c r="AA15" s="43" t="str">
        <f t="shared" ref="AA15:AA23" ca="1" si="4">IFERROR(CONCATENATE(DAY(AD15),".",MONTH(AD15)),"")</f>
        <v/>
      </c>
      <c r="AB15" s="39"/>
      <c r="AC15" s="39"/>
      <c r="AD15" s="52" t="str">
        <f t="shared" ref="AD15:AD23" ca="1" si="5">IF(WEEKDAY(AD3,2)&gt;5,AD3+(8-WEEKDAY(AD3,2)),"")</f>
        <v/>
      </c>
      <c r="AE15" s="55" t="s">
        <v>40</v>
      </c>
    </row>
    <row r="16" spans="1:34" ht="15.75" customHeight="1" thickBot="1" x14ac:dyDescent="0.3">
      <c r="A16" s="299"/>
      <c r="B16" s="4" t="s">
        <v>8</v>
      </c>
      <c r="C16" s="299"/>
      <c r="D16" s="4" t="s">
        <v>8</v>
      </c>
      <c r="E16" s="299"/>
      <c r="F16" s="4" t="s">
        <v>8</v>
      </c>
      <c r="G16" s="299"/>
      <c r="H16" s="4" t="s">
        <v>8</v>
      </c>
      <c r="I16" s="299"/>
      <c r="J16" s="7" t="s">
        <v>8</v>
      </c>
      <c r="K16" s="338">
        <f t="shared" si="2"/>
        <v>22</v>
      </c>
      <c r="L16" s="279"/>
      <c r="M16" s="285">
        <f t="shared" si="3"/>
        <v>22</v>
      </c>
      <c r="N16" s="286"/>
      <c r="O16" s="297" t="str">
        <f ca="1">VLOOKUP(MONTH(V16),X3:Y14,2)</f>
        <v>Февраль</v>
      </c>
      <c r="P16" s="298"/>
      <c r="Q16" s="298"/>
      <c r="R16" s="298"/>
      <c r="S16" s="298"/>
      <c r="T16" s="295">
        <f ca="1">YEAR(V16)</f>
        <v>2014</v>
      </c>
      <c r="U16" s="296"/>
      <c r="V16" s="28">
        <f ca="1">DATE(YEAR(V1),MONTH(V1)+W16,IF(DAY(V1)&gt;VLOOKUP(MONTH(V1)+W16,X2:Z14,3),VLOOKUP(MONTH(V1)+W16,X2:Z14,3),DAY(V1)))</f>
        <v>41686</v>
      </c>
      <c r="W16" s="27">
        <v>1</v>
      </c>
      <c r="X16" s="27"/>
      <c r="Y16" s="27"/>
      <c r="Z16" s="27"/>
      <c r="AA16" s="43" t="str">
        <f t="shared" ca="1" si="4"/>
        <v>10.3</v>
      </c>
      <c r="AB16" s="39"/>
      <c r="AC16" s="39"/>
      <c r="AD16" s="52">
        <f t="shared" ca="1" si="5"/>
        <v>41708</v>
      </c>
      <c r="AE16" s="55" t="s">
        <v>41</v>
      </c>
    </row>
    <row r="17" spans="1:31" ht="15.75" customHeight="1" thickBot="1" x14ac:dyDescent="0.3">
      <c r="A17" s="299">
        <f>IF(A15&gt;=23,A15-24,A15)+1</f>
        <v>14</v>
      </c>
      <c r="B17" s="3" t="s">
        <v>7</v>
      </c>
      <c r="C17" s="299">
        <f>IF(C15&gt;=23,C15-24,C15)+1</f>
        <v>14</v>
      </c>
      <c r="D17" s="3" t="s">
        <v>7</v>
      </c>
      <c r="E17" s="299">
        <f>IF(E15&gt;=23,E15-24,E15)+1</f>
        <v>14</v>
      </c>
      <c r="F17" s="3" t="s">
        <v>7</v>
      </c>
      <c r="G17" s="299">
        <f>IF(G15&gt;=23,G15-24,G15)+1</f>
        <v>14</v>
      </c>
      <c r="H17" s="3" t="s">
        <v>7</v>
      </c>
      <c r="I17" s="299">
        <f>IF(I15&gt;=23,I15-24,I15)+1</f>
        <v>14</v>
      </c>
      <c r="J17" s="6" t="s">
        <v>7</v>
      </c>
      <c r="K17" s="339">
        <f t="shared" si="2"/>
        <v>23</v>
      </c>
      <c r="L17" s="340"/>
      <c r="M17" s="336">
        <f t="shared" si="3"/>
        <v>23</v>
      </c>
      <c r="N17" s="337"/>
      <c r="O17" s="10" t="str">
        <f ca="1">IF(OR( 1 &lt;WEEKDAY(EOMONTH(V16,-1)+1,2), 1 &gt;DAY(EOMONTH(V16,0))+WEEKDAY(EOMONTH(V16,-1)+1,3)),"", 1 -WEEKDAY(EOMONTH(V16,-1)+1,2)+1)</f>
        <v/>
      </c>
      <c r="P17" s="11" t="str">
        <f ca="1">IF(OR( 2 &lt;WEEKDAY(EOMONTH(V16,-1)+1,2), 2 &gt;DAY(EOMONTH(V16,0))+WEEKDAY(EOMONTH(V16,-1)+1,3)),"", 2 -WEEKDAY(EOMONTH(V16,-1)+1,2)+1)</f>
        <v/>
      </c>
      <c r="Q17" s="11" t="str">
        <f ca="1">IF(OR( 3 &lt;WEEKDAY(EOMONTH(V16,-1)+1,2), 3 &gt;DAY(EOMONTH(V16,0))+WEEKDAY(EOMONTH(V16,-1)+1,3)),"", 3 -WEEKDAY(EOMONTH(V16,-1)+1,2)+1)</f>
        <v/>
      </c>
      <c r="R17" s="11" t="str">
        <f ca="1">IF(OR( 4 &lt;WEEKDAY(EOMONTH(V16,-1)+1,2), 4 &gt;DAY(EOMONTH(V16,0))+WEEKDAY(EOMONTH(V16,-1)+1,3)),"", 4 -WEEKDAY(EOMONTH(V16,-1)+1,2)+1)</f>
        <v/>
      </c>
      <c r="S17" s="19" t="str">
        <f ca="1">IF(OR( 5 &lt;WEEKDAY(EOMONTH(V16,-1)+1,2), 5 &gt;DAY(EOMONTH(V16,0))+WEEKDAY(EOMONTH(V16,-1)+1,3)),"", 5 -WEEKDAY(EOMONTH(V16,-1)+1,2)+1)</f>
        <v/>
      </c>
      <c r="T17" s="12">
        <f ca="1">IF(OR( 6 &lt;WEEKDAY(EOMONTH(V16,-1)+1,2), 6 &gt;DAY(EOMONTH(V16,0))+WEEKDAY(EOMONTH(V16,-1)+1,3)),"", 6 -WEEKDAY(EOMONTH(V16,-1)+1,2)+1)</f>
        <v>1</v>
      </c>
      <c r="U17" s="13">
        <f ca="1">IF(OR( 7 &lt;WEEKDAY(EOMONTH(V16,-1)+1,2), 7 &gt;DAY(EOMONTH(V16,0))+WEEKDAY(EOMONTH(V16,-1)+1,3)),"", 7 -WEEKDAY(EOMONTH(V16,-1)+1,2)+1)</f>
        <v>2</v>
      </c>
      <c r="V17" s="27"/>
      <c r="W17" s="27"/>
      <c r="X17" s="27"/>
      <c r="Y17" s="27"/>
      <c r="Z17" s="27"/>
      <c r="AA17" s="43" t="str">
        <f t="shared" ca="1" si="4"/>
        <v/>
      </c>
      <c r="AB17" s="39"/>
      <c r="AC17" s="39"/>
      <c r="AD17" s="52" t="str">
        <f t="shared" ca="1" si="5"/>
        <v/>
      </c>
      <c r="AE17" s="55" t="s">
        <v>42</v>
      </c>
    </row>
    <row r="18" spans="1:31" ht="15.75" customHeight="1" x14ac:dyDescent="0.25">
      <c r="A18" s="299"/>
      <c r="B18" s="4" t="s">
        <v>8</v>
      </c>
      <c r="C18" s="299"/>
      <c r="D18" s="4" t="s">
        <v>8</v>
      </c>
      <c r="E18" s="299"/>
      <c r="F18" s="4" t="s">
        <v>8</v>
      </c>
      <c r="G18" s="299"/>
      <c r="H18" s="4" t="s">
        <v>8</v>
      </c>
      <c r="I18" s="299"/>
      <c r="J18" s="7" t="s">
        <v>8</v>
      </c>
      <c r="K18" s="304" t="str">
        <f ca="1">IFERROR(INDIRECT(ADDRESS(MATCH(CONCATENATE(DAY(K$2),".",MONTH(K$2)),$AA$2:$AA$12,0)+1,31)),"Дела на день")</f>
        <v>Дела на день</v>
      </c>
      <c r="L18" s="305"/>
      <c r="M18" s="323" t="str">
        <f ca="1">IFERROR(INDIRECT(ADDRESS(MATCH(CONCATENATE(DAY(M$2),".",MONTH(M$2)),$AA$2:$AA$12,0)+1,31)),"Дела на день")</f>
        <v>Дела на день</v>
      </c>
      <c r="N18" s="324"/>
      <c r="O18" s="14">
        <f ca="1">IF(OR( 8 &lt;WEEKDAY(EOMONTH(V16,-1)+1,2), 8 &gt;DAY(EOMONTH(V16,0))+WEEKDAY(EOMONTH(V16,-1)+1,3)),"", 8 -WEEKDAY(EOMONTH(V16,-1)+1,2)+1)</f>
        <v>3</v>
      </c>
      <c r="P18" s="15">
        <f ca="1">IF(OR( 9 &lt;WEEKDAY(EOMONTH(V16,-1)+1,2), 9 &gt;DAY(EOMONTH(V16,0))+WEEKDAY(EOMONTH(V16,-1)+1,3)),"", 9 -WEEKDAY(EOMONTH(V16,-1)+1,2)+1)</f>
        <v>4</v>
      </c>
      <c r="Q18" s="15">
        <f ca="1">IF(OR( 10 &lt;WEEKDAY(EOMONTH(V16,-1)+1,2), 10 &gt;DAY(EOMONTH(V16,0))+WEEKDAY(EOMONTH(V16,-1)+1,3)),"", 10 -WEEKDAY(EOMONTH(V16,-1)+1,2)+1)</f>
        <v>5</v>
      </c>
      <c r="R18" s="15">
        <f ca="1">IF(OR( 11 &lt;WEEKDAY(EOMONTH(V16,-1)+1,2), 11 &gt;DAY(EOMONTH(V16,0))+WEEKDAY(EOMONTH(V16,-1)+1,3)),"", 11 -WEEKDAY(EOMONTH(V16,-1)+1,2)+1)</f>
        <v>6</v>
      </c>
      <c r="S18" s="20">
        <f ca="1">IF(OR( 12 &lt;WEEKDAY(EOMONTH(V16,-1)+1,2), 12 &gt;DAY(EOMONTH(V16,0))+WEEKDAY(EOMONTH(V16,-1)+1,3)),"", 12 -WEEKDAY(EOMONTH(V16,-1)+1,2)+1)</f>
        <v>7</v>
      </c>
      <c r="T18" s="16">
        <f ca="1">IF(OR( 13 &lt;WEEKDAY(EOMONTH(V16,-1)+1,2), 13 &gt;DAY(EOMONTH(V16,0))+WEEKDAY(EOMONTH(V16,-1)+1,3)),"", 13 -WEEKDAY(EOMONTH(V16,-1)+1,2)+1)</f>
        <v>8</v>
      </c>
      <c r="U18" s="17">
        <f ca="1">IF(OR( 14 &lt;WEEKDAY(EOMONTH(V16,-1)+1,2), 14 &gt;DAY(EOMONTH(V16,0))+WEEKDAY(EOMONTH(V16,-1)+1,3)),"", 14 -WEEKDAY(EOMONTH(V16,-1)+1,2)+1)</f>
        <v>9</v>
      </c>
      <c r="V18" s="27"/>
      <c r="W18" s="27"/>
      <c r="X18" s="27"/>
      <c r="Y18" s="27"/>
      <c r="Z18" s="27"/>
      <c r="AA18" s="43" t="str">
        <f t="shared" ca="1" si="4"/>
        <v/>
      </c>
      <c r="AB18" s="39"/>
      <c r="AC18" s="39"/>
      <c r="AD18" s="52" t="str">
        <f t="shared" ca="1" si="5"/>
        <v/>
      </c>
      <c r="AE18" s="55" t="s">
        <v>42</v>
      </c>
    </row>
    <row r="19" spans="1:31" ht="15.75" customHeight="1" x14ac:dyDescent="0.25">
      <c r="A19" s="299">
        <f>IF(A17&gt;=23,A17-24,A17)+1</f>
        <v>15</v>
      </c>
      <c r="B19" s="3" t="s">
        <v>7</v>
      </c>
      <c r="C19" s="299">
        <f>IF(C17&gt;=23,C17-24,C17)+1</f>
        <v>15</v>
      </c>
      <c r="D19" s="3" t="s">
        <v>7</v>
      </c>
      <c r="E19" s="299">
        <f>IF(E17&gt;=23,E17-24,E17)+1</f>
        <v>15</v>
      </c>
      <c r="F19" s="3" t="s">
        <v>7</v>
      </c>
      <c r="G19" s="299">
        <f>IF(G17&gt;=23,G17-24,G17)+1</f>
        <v>15</v>
      </c>
      <c r="H19" s="3" t="s">
        <v>7</v>
      </c>
      <c r="I19" s="299">
        <f>IF(I17&gt;=23,I17-24,I17)+1</f>
        <v>15</v>
      </c>
      <c r="J19" s="6" t="s">
        <v>7</v>
      </c>
      <c r="K19" s="306"/>
      <c r="L19" s="307"/>
      <c r="M19" s="325"/>
      <c r="N19" s="326"/>
      <c r="O19" s="14">
        <f ca="1">IF(OR( 15 &lt;WEEKDAY(EOMONTH(V16,-1)+1,2), 15 &gt;DAY(EOMONTH(V16,0))+WEEKDAY(EOMONTH(V16,-1)+1,3)),"", 15 -WEEKDAY(EOMONTH(V16,-1)+1,2)+1)</f>
        <v>10</v>
      </c>
      <c r="P19" s="15">
        <f ca="1">IF(OR( 16 &lt;WEEKDAY(EOMONTH(V16,-1)+1,2), 16 &gt;DAY(EOMONTH(V16,0))+WEEKDAY(EOMONTH(V16,-1)+1,3)),"", 16 -WEEKDAY(EOMONTH(V16,-1)+1,2)+1)</f>
        <v>11</v>
      </c>
      <c r="Q19" s="15">
        <f ca="1">IF(OR( 17 &lt;WEEKDAY(EOMONTH(V16,-1)+1,2), 17 &gt;DAY(EOMONTH(V16,0))+WEEKDAY(EOMONTH(V16,-1)+1,3)),"", 17 -WEEKDAY(EOMONTH(V16,-1)+1,2)+1)</f>
        <v>12</v>
      </c>
      <c r="R19" s="15">
        <f ca="1">IF(OR( 18 &lt;WEEKDAY(EOMONTH(V16,-1)+1,2), 18 &gt;DAY(EOMONTH(V16,0))+WEEKDAY(EOMONTH(V16,-1)+1,3)),"", 18 -WEEKDAY(EOMONTH(V16,-1)+1,2)+1)</f>
        <v>13</v>
      </c>
      <c r="S19" s="20">
        <f ca="1">IF(OR( 19 &lt;WEEKDAY(EOMONTH(V16,-1)+1,2), 19 &gt;DAY(EOMONTH(V16,0))+WEEKDAY(EOMONTH(V16,-1)+1,3)),"", 19 -WEEKDAY(EOMONTH(V16,-1)+1,2)+1)</f>
        <v>14</v>
      </c>
      <c r="T19" s="16">
        <f ca="1">IF(OR( 20 &lt;WEEKDAY(EOMONTH(V16,-1)+1,2), 20 &gt;DAY(EOMONTH(V16,0))+WEEKDAY(EOMONTH(V16,-1)+1,3)),"", 20 -WEEKDAY(EOMONTH(V16,-1)+1,2)+1)</f>
        <v>15</v>
      </c>
      <c r="U19" s="17">
        <f ca="1">IF(OR( 21 &lt;WEEKDAY(EOMONTH(V16,-1)+1,2), 21 &gt;DAY(EOMONTH(V16,0))+WEEKDAY(EOMONTH(V16,-1)+1,3)),"", 21 -WEEKDAY(EOMONTH(V16,-1)+1,2)+1)</f>
        <v>16</v>
      </c>
      <c r="V19" s="27"/>
      <c r="W19" s="27"/>
      <c r="X19" s="27"/>
      <c r="Y19" s="27"/>
      <c r="Z19" s="27"/>
      <c r="AA19" s="43" t="str">
        <f t="shared" ca="1" si="4"/>
        <v/>
      </c>
      <c r="AB19" s="39"/>
      <c r="AC19" s="39"/>
      <c r="AD19" s="52" t="str">
        <f t="shared" ca="1" si="5"/>
        <v/>
      </c>
      <c r="AE19" s="55" t="s">
        <v>37</v>
      </c>
    </row>
    <row r="20" spans="1:31" ht="15.75" customHeight="1" x14ac:dyDescent="0.25">
      <c r="A20" s="299"/>
      <c r="B20" s="4" t="s">
        <v>8</v>
      </c>
      <c r="C20" s="299"/>
      <c r="D20" s="4" t="s">
        <v>8</v>
      </c>
      <c r="E20" s="299"/>
      <c r="F20" s="4" t="s">
        <v>8</v>
      </c>
      <c r="G20" s="299"/>
      <c r="H20" s="4" t="s">
        <v>8</v>
      </c>
      <c r="I20" s="299"/>
      <c r="J20" s="7" t="s">
        <v>8</v>
      </c>
      <c r="K20" s="306"/>
      <c r="L20" s="307"/>
      <c r="M20" s="325"/>
      <c r="N20" s="326"/>
      <c r="O20" s="14">
        <f ca="1">IF(OR( 22 &lt;WEEKDAY(EOMONTH(V16,-1)+1,2), 22 &gt;DAY(EOMONTH(V16,0))+WEEKDAY(EOMONTH(V16,-1)+1,3)),"", 22 -WEEKDAY(EOMONTH(V16,-1)+1,2)+1)</f>
        <v>17</v>
      </c>
      <c r="P20" s="15">
        <f ca="1">IF(OR( 23 &lt;WEEKDAY(EOMONTH(V16,-1)+1,2), 23 &gt;DAY(EOMONTH(V16,0))+WEEKDAY(EOMONTH(V16,-1)+1,3)),"", 23 -WEEKDAY(EOMONTH(V16,-1)+1,2)+1)</f>
        <v>18</v>
      </c>
      <c r="Q20" s="15">
        <f ca="1">IF(OR( 24 &lt;WEEKDAY(EOMONTH(V16,-1)+1,2), 24 &gt;DAY(EOMONTH(V16,0))+WEEKDAY(EOMONTH(V16,-1)+1,3)),"", 24 -WEEKDAY(EOMONTH(V16,-1)+1,2)+1)</f>
        <v>19</v>
      </c>
      <c r="R20" s="15">
        <f ca="1">IF(OR( 25 &lt;WEEKDAY(EOMONTH(V16,-1)+1,2), 25 &gt;DAY(EOMONTH(V16,0))+WEEKDAY(EOMONTH(V16,-1)+1,3)),"", 25 -WEEKDAY(EOMONTH(V16,-1)+1,2)+1)</f>
        <v>20</v>
      </c>
      <c r="S20" s="20">
        <f ca="1">IF(OR( 26 &lt;WEEKDAY(EOMONTH(V16,-1)+1,2), 26 &gt;DAY(EOMONTH(V16,0))+WEEKDAY(EOMONTH(V16,-1)+1,3)),"", 26 -WEEKDAY(EOMONTH(V16,-1)+1,2)+1)</f>
        <v>21</v>
      </c>
      <c r="T20" s="16">
        <f ca="1">IF(OR( 27 &lt;WEEKDAY(EOMONTH(V16,-1)+1,2), 27 &gt;DAY(EOMONTH(V16,0))+WEEKDAY(EOMONTH(V16,-1)+1,3)),"", 27 -WEEKDAY(EOMONTH(V16,-1)+1,2)+1)</f>
        <v>22</v>
      </c>
      <c r="U20" s="17">
        <f ca="1">IF(OR( 28 &lt;WEEKDAY(EOMONTH(V16,-1)+1,2), 28 &gt;DAY(EOMONTH(V16,0))+WEEKDAY(EOMONTH(V16,-1)+1,3)),"", 28 -WEEKDAY(EOMONTH(V16,-1)+1,2)+1)</f>
        <v>23</v>
      </c>
      <c r="V20" s="27"/>
      <c r="W20" s="27"/>
      <c r="X20" s="27"/>
      <c r="Y20" s="27"/>
      <c r="Z20" s="27"/>
      <c r="AA20" s="43" t="str">
        <f t="shared" ca="1" si="4"/>
        <v>30.6</v>
      </c>
      <c r="AB20" s="39"/>
      <c r="AC20" s="39"/>
      <c r="AD20" s="52">
        <f t="shared" ca="1" si="5"/>
        <v>41820</v>
      </c>
      <c r="AE20" s="55" t="s">
        <v>43</v>
      </c>
    </row>
    <row r="21" spans="1:31" ht="15.75" customHeight="1" x14ac:dyDescent="0.25">
      <c r="A21" s="299">
        <f>IF(A19&gt;=23,A19-24,A19)+1</f>
        <v>16</v>
      </c>
      <c r="B21" s="3" t="s">
        <v>7</v>
      </c>
      <c r="C21" s="299">
        <f>IF(C19&gt;=23,C19-24,C19)+1</f>
        <v>16</v>
      </c>
      <c r="D21" s="3" t="s">
        <v>7</v>
      </c>
      <c r="E21" s="299">
        <f>IF(E19&gt;=23,E19-24,E19)+1</f>
        <v>16</v>
      </c>
      <c r="F21" s="3" t="s">
        <v>7</v>
      </c>
      <c r="G21" s="299">
        <f>IF(G19&gt;=23,G19-24,G19)+1</f>
        <v>16</v>
      </c>
      <c r="H21" s="3" t="s">
        <v>7</v>
      </c>
      <c r="I21" s="299">
        <f>IF(I19&gt;=23,I19-24,I19)+1</f>
        <v>16</v>
      </c>
      <c r="J21" s="6" t="s">
        <v>7</v>
      </c>
      <c r="K21" s="306"/>
      <c r="L21" s="307"/>
      <c r="M21" s="325"/>
      <c r="N21" s="326"/>
      <c r="O21" s="14">
        <f ca="1">IF(OR( 29 &lt;WEEKDAY(EOMONTH(V16,-1)+1,2), 29 &gt;DAY(EOMONTH(V16,0))+WEEKDAY(EOMONTH(V16,-1)+1,3)),"", 29 -WEEKDAY(EOMONTH(V16,-1)+1,2)+1)</f>
        <v>24</v>
      </c>
      <c r="P21" s="15">
        <f ca="1">IF(OR( 30 &lt;WEEKDAY(EOMONTH(V16,-1)+1,2), 30 &gt;DAY(EOMONTH(V16,0))+WEEKDAY(EOMONTH(V16,-1)+1,3)),"", 30 -WEEKDAY(EOMONTH(V16,-1)+1,2)+1)</f>
        <v>25</v>
      </c>
      <c r="Q21" s="15">
        <f ca="1">IF(OR( 31 &lt;WEEKDAY(EOMONTH(V16,-1)+1,2), 31 &gt;DAY(EOMONTH(V16,0))+WEEKDAY(EOMONTH(V16,-1)+1,3)),"", 31 -WEEKDAY(EOMONTH(V16,-1)+1,2)+1)</f>
        <v>26</v>
      </c>
      <c r="R21" s="15">
        <f ca="1">IF(OR( 32 &lt;WEEKDAY(EOMONTH(V16,-1)+1,2), 32 &gt;DAY(EOMONTH(V16,0))+WEEKDAY(EOMONTH(V16,-1)+1,3)),"", 32 -WEEKDAY(EOMONTH(V16,-1)+1,2)+1)</f>
        <v>27</v>
      </c>
      <c r="S21" s="20">
        <f ca="1">IF(OR( 33 &lt;WEEKDAY(EOMONTH(V16,-1)+1,2), 33 &gt;DAY(EOMONTH(V16,0))+WEEKDAY(EOMONTH(V16,-1)+1,3)),"", 33 -WEEKDAY(EOMONTH(V16,-1)+1,2)+1)</f>
        <v>28</v>
      </c>
      <c r="T21" s="16" t="str">
        <f ca="1">IF(OR( 34 &lt;WEEKDAY(EOMONTH(V16,-1)+1,2), 34 &gt;DAY(EOMONTH(V16,0))+WEEKDAY(EOMONTH(V16,-1)+1,3)),"", 34 -WEEKDAY(EOMONTH(V16,-1)+1,2)+1)</f>
        <v/>
      </c>
      <c r="U21" s="17" t="str">
        <f ca="1">IF(OR( 35 &lt;WEEKDAY(EOMONTH(V16,-1)+1,2), 35 &gt;DAY(EOMONTH(V16,0))+WEEKDAY(EOMONTH(V16,-1)+1,3)),"", 35 -WEEKDAY(EOMONTH(V16,-1)+1,2)+1)</f>
        <v/>
      </c>
      <c r="V21" s="27"/>
      <c r="W21" s="27"/>
      <c r="X21" s="27"/>
      <c r="Y21" s="27"/>
      <c r="Z21" s="27"/>
      <c r="AA21" s="43" t="str">
        <f t="shared" ca="1" si="4"/>
        <v>25.8</v>
      </c>
      <c r="AB21" s="39"/>
      <c r="AC21" s="39"/>
      <c r="AD21" s="52">
        <f t="shared" ca="1" si="5"/>
        <v>41876</v>
      </c>
      <c r="AE21" s="55" t="s">
        <v>44</v>
      </c>
    </row>
    <row r="22" spans="1:31" ht="15.75" customHeight="1" thickBot="1" x14ac:dyDescent="0.3">
      <c r="A22" s="299"/>
      <c r="B22" s="4" t="s">
        <v>8</v>
      </c>
      <c r="C22" s="299"/>
      <c r="D22" s="4" t="s">
        <v>8</v>
      </c>
      <c r="E22" s="299"/>
      <c r="F22" s="4" t="s">
        <v>8</v>
      </c>
      <c r="G22" s="299"/>
      <c r="H22" s="4" t="s">
        <v>8</v>
      </c>
      <c r="I22" s="299"/>
      <c r="J22" s="7" t="s">
        <v>8</v>
      </c>
      <c r="K22" s="306"/>
      <c r="L22" s="307"/>
      <c r="M22" s="325"/>
      <c r="N22" s="326"/>
      <c r="O22" s="8" t="str">
        <f ca="1">IF(OR( 36 &lt;WEEKDAY(EOMONTH(V16,-1)+1,2), 36 &gt;DAY(EOMONTH(V16,0))+WEEKDAY(EOMONTH(V16,-1)+1,3)),"", 36 -WEEKDAY(EOMONTH(V16,-1)+1,2)+1)</f>
        <v/>
      </c>
      <c r="P22" s="9" t="str">
        <f ca="1">IF(OR( 37 &lt;WEEKDAY(EOMONTH(V16,-1)+1,2), 37 &gt;DAY(EOMONTH(V16,0))+WEEKDAY(EOMONTH(V16,-1)+1,3)),"", 37 -WEEKDAY(EOMONTH(V16,-1)+1,2)+1)</f>
        <v/>
      </c>
      <c r="Q22" s="9" t="str">
        <f ca="1">IF(OR( 38 &lt;WEEKDAY(EOMONTH(V16,-1)+1,2), 38 &gt;DAY(EOMONTH(V16,0))+WEEKDAY(EOMONTH(V16,-1)+1,3)),"", 38 -WEEKDAY(EOMONTH(V16,-1)+1,2)+1)</f>
        <v/>
      </c>
      <c r="R22" s="9" t="str">
        <f ca="1">IF(OR( 39 &lt;WEEKDAY(EOMONTH(V16,-1)+1,2), 39 &gt;DAY(EOMONTH(V16,0))+WEEKDAY(EOMONTH(V16,-1)+1,3)),"", 39 -WEEKDAY(EOMONTH(V16,-1)+1,2)+1)</f>
        <v/>
      </c>
      <c r="S22" s="21" t="str">
        <f ca="1">IF(OR( 40 &lt;WEEKDAY(EOMONTH(V16,-1)+1,2), 40 &gt;DAY(EOMONTH(V16,0))+WEEKDAY(EOMONTH(V16,-1)+1,3)),"", 40 -WEEKDAY(EOMONTH(V16,-1)+1,2)+1)</f>
        <v/>
      </c>
      <c r="T22" s="22" t="str">
        <f ca="1">IF(OR( 41 &lt;WEEKDAY(EOMONTH(V16,-1)+1,2), 41 &gt;DAY(EOMONTH(V16,0))+WEEKDAY(EOMONTH(V16,-1)+1,3)),"", 41 -WEEKDAY(EOMONTH(V16,-1)+1,2)+1)</f>
        <v/>
      </c>
      <c r="U22" s="23" t="str">
        <f ca="1">IF(OR( 42 &lt;WEEKDAY(EOMONTH(V16,-1)+1,2), 42 &gt;DAY(EOMONTH(V16,0))+WEEKDAY(EOMONTH(V16,-1)+1,3)),"", 42 -WEEKDAY(EOMONTH(V16,-1)+1,2)+1)</f>
        <v/>
      </c>
      <c r="V22" s="27"/>
      <c r="W22" s="27"/>
      <c r="X22" s="27"/>
      <c r="Y22" s="27"/>
      <c r="Z22" s="27"/>
      <c r="AA22" s="43" t="str">
        <f t="shared" ca="1" si="4"/>
        <v>21.4</v>
      </c>
      <c r="AB22" s="39"/>
      <c r="AC22" s="39"/>
      <c r="AD22" s="52">
        <f t="shared" ca="1" si="5"/>
        <v>41750</v>
      </c>
      <c r="AE22" s="55" t="s">
        <v>45</v>
      </c>
    </row>
    <row r="23" spans="1:31" ht="15.75" customHeight="1" thickBot="1" x14ac:dyDescent="0.3">
      <c r="A23" s="299">
        <f>IF(A21&gt;=23,A21-24,A21)+1</f>
        <v>17</v>
      </c>
      <c r="B23" s="3" t="s">
        <v>7</v>
      </c>
      <c r="C23" s="299">
        <f>IF(C21&gt;=23,C21-24,C21)+1</f>
        <v>17</v>
      </c>
      <c r="D23" s="3" t="s">
        <v>7</v>
      </c>
      <c r="E23" s="299">
        <f>IF(E21&gt;=23,E21-24,E21)+1</f>
        <v>17</v>
      </c>
      <c r="F23" s="3" t="s">
        <v>7</v>
      </c>
      <c r="G23" s="299">
        <f>IF(G21&gt;=23,G21-24,G21)+1</f>
        <v>17</v>
      </c>
      <c r="H23" s="3" t="s">
        <v>7</v>
      </c>
      <c r="I23" s="299">
        <f>IF(I21&gt;=23,I21-24,I21)+1</f>
        <v>17</v>
      </c>
      <c r="J23" s="6" t="s">
        <v>7</v>
      </c>
      <c r="K23" s="306"/>
      <c r="L23" s="307"/>
      <c r="M23" s="234">
        <v>1</v>
      </c>
      <c r="N23" s="235" t="s">
        <v>68</v>
      </c>
      <c r="O23" s="298" t="str">
        <f ca="1">VLOOKUP(MONTH(  V23  ),X3:Y14,2)</f>
        <v>Март</v>
      </c>
      <c r="P23" s="298"/>
      <c r="Q23" s="298"/>
      <c r="R23" s="298"/>
      <c r="S23" s="298"/>
      <c r="T23" s="295">
        <f ca="1">YEAR(V23)</f>
        <v>2014</v>
      </c>
      <c r="U23" s="296"/>
      <c r="V23" s="28">
        <f ca="1">DATE(YEAR(V1),MONTH(V1)+W23,IF(DAY(V1)&gt;VLOOKUP(MONTH(V1)+W23,X2:Z14,3),VLOOKUP(MONTH(V1)+W23,X2:Z14,3),DAY(V1)))</f>
        <v>41714</v>
      </c>
      <c r="W23" s="27">
        <v>2</v>
      </c>
      <c r="X23" s="27"/>
      <c r="Y23" s="27"/>
      <c r="Z23" s="27"/>
      <c r="AA23" s="43" t="str">
        <f t="shared" ca="1" si="4"/>
        <v>9.6</v>
      </c>
      <c r="AB23" s="39"/>
      <c r="AC23" s="39"/>
      <c r="AD23" s="52">
        <f t="shared" ca="1" si="5"/>
        <v>41799</v>
      </c>
      <c r="AE23" s="55" t="s">
        <v>46</v>
      </c>
    </row>
    <row r="24" spans="1:31" ht="15.75" customHeight="1" x14ac:dyDescent="0.25">
      <c r="A24" s="299"/>
      <c r="B24" s="4" t="s">
        <v>8</v>
      </c>
      <c r="C24" s="299"/>
      <c r="D24" s="4" t="s">
        <v>8</v>
      </c>
      <c r="E24" s="299"/>
      <c r="F24" s="4" t="s">
        <v>8</v>
      </c>
      <c r="G24" s="299"/>
      <c r="H24" s="4" t="s">
        <v>8</v>
      </c>
      <c r="I24" s="299"/>
      <c r="J24" s="7" t="s">
        <v>8</v>
      </c>
      <c r="K24" s="306"/>
      <c r="L24" s="307"/>
      <c r="M24" s="234">
        <v>3</v>
      </c>
      <c r="N24" s="235" t="s">
        <v>67</v>
      </c>
      <c r="O24" s="10" t="str">
        <f ca="1">IF(OR( 1 &lt;WEEKDAY(EOMONTH(V23,-1)+1,2), 1 &gt;DAY(EOMONTH(V23,0))+WEEKDAY(EOMONTH(V23,-1)+1,3)),"", 1 -WEEKDAY(EOMONTH(V23,-1)+1,2)+1)</f>
        <v/>
      </c>
      <c r="P24" s="11" t="str">
        <f ca="1">IF(OR( 2 &lt;WEEKDAY(EOMONTH(V23,-1)+1,2), 2 &gt;DAY(EOMONTH(V23,0))+WEEKDAY(EOMONTH(V23,-1)+1,3)),"", 2 -WEEKDAY(EOMONTH(V23,-1)+1,2)+1)</f>
        <v/>
      </c>
      <c r="Q24" s="11" t="str">
        <f ca="1">IF(OR( 3 &lt;WEEKDAY(EOMONTH(V23,-1)+1,2), 3 &gt;DAY(EOMONTH(V23,0))+WEEKDAY(EOMONTH(V23,-1)+1,3)),"", 3 -WEEKDAY(EOMONTH(V23,-1)+1,2)+1)</f>
        <v/>
      </c>
      <c r="R24" s="11" t="str">
        <f ca="1">IF(OR( 4 &lt;WEEKDAY(EOMONTH(V23,-1)+1,2), 4 &gt;DAY(EOMONTH(V23,0))+WEEKDAY(EOMONTH(V23,-1)+1,3)),"", 4 -WEEKDAY(EOMONTH(V23,-1)+1,2)+1)</f>
        <v/>
      </c>
      <c r="S24" s="19" t="str">
        <f ca="1">IF(OR( 5 &lt;WEEKDAY(EOMONTH(V23,-1)+1,2), 5 &gt;DAY(EOMONTH(V23,0))+WEEKDAY(EOMONTH(V23,-1)+1,3)),"", 5 -WEEKDAY(EOMONTH(V23,-1)+1,2)+1)</f>
        <v/>
      </c>
      <c r="T24" s="12">
        <f ca="1">IF(OR( 6 &lt;WEEKDAY(EOMONTH(V23,-1)+1,2), 6 &gt;DAY(EOMONTH(V23,0))+WEEKDAY(EOMONTH(V23,-1)+1,3)),"", 6 -WEEKDAY(EOMONTH(V23,-1)+1,2)+1)</f>
        <v>1</v>
      </c>
      <c r="U24" s="13">
        <f ca="1">IF(OR( 7 &lt;WEEKDAY(EOMONTH(V23,-1)+1,2), 7 &gt;DAY(EOMONTH(V23,0))+WEEKDAY(EOMONTH(V23,-1)+1,3)),"", 7 -WEEKDAY(EOMONTH(V23,-1)+1,2)+1)</f>
        <v>2</v>
      </c>
      <c r="V24" s="27"/>
      <c r="W24" s="27"/>
      <c r="X24" s="27"/>
      <c r="Y24" s="27"/>
      <c r="Z24" s="27"/>
      <c r="AA24" s="44"/>
      <c r="AB24" s="31"/>
      <c r="AC24" s="31"/>
      <c r="AD24" s="31"/>
      <c r="AE24" s="58"/>
    </row>
    <row r="25" spans="1:31" ht="15.75" customHeight="1" thickBot="1" x14ac:dyDescent="0.3">
      <c r="A25" s="300">
        <f>IF(A23&gt;=23,A23-24,A23)+1</f>
        <v>18</v>
      </c>
      <c r="B25" s="229" t="s">
        <v>7</v>
      </c>
      <c r="C25" s="300">
        <f>IF(C23&gt;=23,C23-24,C23)+1</f>
        <v>18</v>
      </c>
      <c r="D25" s="229" t="s">
        <v>7</v>
      </c>
      <c r="E25" s="300">
        <f>IF(E23&gt;=23,E23-24,E23)+1</f>
        <v>18</v>
      </c>
      <c r="F25" s="229" t="s">
        <v>7</v>
      </c>
      <c r="G25" s="300">
        <f>IF(G23&gt;=23,G23-24,G23)+1</f>
        <v>18</v>
      </c>
      <c r="H25" s="229" t="s">
        <v>7</v>
      </c>
      <c r="I25" s="300">
        <f>IF(I23&gt;=23,I23-24,I23)+1</f>
        <v>18</v>
      </c>
      <c r="J25" s="230" t="s">
        <v>7</v>
      </c>
      <c r="K25" s="308"/>
      <c r="L25" s="309"/>
      <c r="M25" s="61">
        <v>0</v>
      </c>
      <c r="N25" s="62" t="s">
        <v>28</v>
      </c>
      <c r="O25" s="14">
        <f ca="1">IF(OR( 8 &lt;WEEKDAY(EOMONTH(V23,-1)+1,2), 8 &gt;DAY(EOMONTH(V23,0))+WEEKDAY(EOMONTH(V23,-1)+1,3)),"", 8 -WEEKDAY(EOMONTH(V23,-1)+1,2)+1)</f>
        <v>3</v>
      </c>
      <c r="P25" s="15">
        <f ca="1">IF(OR( 9 &lt;WEEKDAY(EOMONTH(V23,-1)+1,2), 9 &gt;DAY(EOMONTH(V23,0))+WEEKDAY(EOMONTH(V23,-1)+1,3)),"", 9 -WEEKDAY(EOMONTH(V23,-1)+1,2)+1)</f>
        <v>4</v>
      </c>
      <c r="Q25" s="15">
        <f ca="1">IF(OR( 10 &lt;WEEKDAY(EOMONTH(V23,-1)+1,2), 10 &gt;DAY(EOMONTH(V23,0))+WEEKDAY(EOMONTH(V23,-1)+1,3)),"", 10 -WEEKDAY(EOMONTH(V23,-1)+1,2)+1)</f>
        <v>5</v>
      </c>
      <c r="R25" s="15">
        <f ca="1">IF(OR( 11 &lt;WEEKDAY(EOMONTH(V23,-1)+1,2), 11 &gt;DAY(EOMONTH(V23,0))+WEEKDAY(EOMONTH(V23,-1)+1,3)),"", 11 -WEEKDAY(EOMONTH(V23,-1)+1,2)+1)</f>
        <v>6</v>
      </c>
      <c r="S25" s="20">
        <f ca="1">IF(OR( 12 &lt;WEEKDAY(EOMONTH(V23,-1)+1,2), 12 &gt;DAY(EOMONTH(V23,0))+WEEKDAY(EOMONTH(V23,-1)+1,3)),"", 12 -WEEKDAY(EOMONTH(V23,-1)+1,2)+1)</f>
        <v>7</v>
      </c>
      <c r="T25" s="16">
        <f ca="1">IF(OR( 13 &lt;WEEKDAY(EOMONTH(V23,-1)+1,2), 13 &gt;DAY(EOMONTH(V23,0))+WEEKDAY(EOMONTH(V23,-1)+1,3)),"", 13 -WEEKDAY(EOMONTH(V23,-1)+1,2)+1)</f>
        <v>8</v>
      </c>
      <c r="U25" s="17">
        <f ca="1">IF(OR( 14 &lt;WEEKDAY(EOMONTH(V23,-1)+1,2), 14 &gt;DAY(EOMONTH(V23,0))+WEEKDAY(EOMONTH(V23,-1)+1,3)),"", 14 -WEEKDAY(EOMONTH(V23,-1)+1,2)+1)</f>
        <v>9</v>
      </c>
    </row>
    <row r="26" spans="1:31" ht="15.75" customHeight="1" x14ac:dyDescent="0.25">
      <c r="A26" s="300"/>
      <c r="B26" s="227" t="s">
        <v>8</v>
      </c>
      <c r="C26" s="300"/>
      <c r="D26" s="227" t="s">
        <v>8</v>
      </c>
      <c r="E26" s="300"/>
      <c r="F26" s="227" t="s">
        <v>8</v>
      </c>
      <c r="G26" s="300"/>
      <c r="H26" s="227" t="s">
        <v>8</v>
      </c>
      <c r="I26" s="300"/>
      <c r="J26" s="228" t="s">
        <v>8</v>
      </c>
      <c r="K26" s="314" t="s">
        <v>63</v>
      </c>
      <c r="L26" s="315"/>
      <c r="M26" s="315" t="s">
        <v>64</v>
      </c>
      <c r="N26" s="318"/>
      <c r="O26" s="14">
        <f ca="1">IF(OR( 15 &lt;WEEKDAY(EOMONTH(V23,-1)+1,2), 15 &gt;DAY(EOMONTH(V23,0))+WEEKDAY(EOMONTH(V23,-1)+1,3)),"", 15 -WEEKDAY(EOMONTH(V23,-1)+1,2)+1)</f>
        <v>10</v>
      </c>
      <c r="P26" s="15">
        <f ca="1">IF(OR( 16 &lt;WEEKDAY(EOMONTH(V23,-1)+1,2), 16 &gt;DAY(EOMONTH(V23,0))+WEEKDAY(EOMONTH(V23,-1)+1,3)),"", 16 -WEEKDAY(EOMONTH(V23,-1)+1,2)+1)</f>
        <v>11</v>
      </c>
      <c r="Q26" s="15">
        <f ca="1">IF(OR( 17 &lt;WEEKDAY(EOMONTH(V23,-1)+1,2), 17 &gt;DAY(EOMONTH(V23,0))+WEEKDAY(EOMONTH(V23,-1)+1,3)),"", 17 -WEEKDAY(EOMONTH(V23,-1)+1,2)+1)</f>
        <v>12</v>
      </c>
      <c r="R26" s="15">
        <f ca="1">IF(OR( 18 &lt;WEEKDAY(EOMONTH(V23,-1)+1,2), 18 &gt;DAY(EOMONTH(V23,0))+WEEKDAY(EOMONTH(V23,-1)+1,3)),"", 18 -WEEKDAY(EOMONTH(V23,-1)+1,2)+1)</f>
        <v>13</v>
      </c>
      <c r="S26" s="20">
        <f ca="1">IF(OR( 19 &lt;WEEKDAY(EOMONTH(V23,-1)+1,2), 19 &gt;DAY(EOMONTH(V23,0))+WEEKDAY(EOMONTH(V23,-1)+1,3)),"", 19 -WEEKDAY(EOMONTH(V23,-1)+1,2)+1)</f>
        <v>14</v>
      </c>
      <c r="T26" s="16">
        <f ca="1">IF(OR( 20 &lt;WEEKDAY(EOMONTH(V23,-1)+1,2), 20 &gt;DAY(EOMONTH(V23,0))+WEEKDAY(EOMONTH(V23,-1)+1,3)),"", 20 -WEEKDAY(EOMONTH(V23,-1)+1,2)+1)</f>
        <v>15</v>
      </c>
      <c r="U26" s="17">
        <f ca="1">IF(OR( 21 &lt;WEEKDAY(EOMONTH(V23,-1)+1,2), 21 &gt;DAY(EOMONTH(V23,0))+WEEKDAY(EOMONTH(V23,-1)+1,3)),"", 21 -WEEKDAY(EOMONTH(V23,-1)+1,2)+1)</f>
        <v>16</v>
      </c>
    </row>
    <row r="27" spans="1:31" ht="15.75" customHeight="1" x14ac:dyDescent="0.25">
      <c r="A27" s="300">
        <f>IF(A25&gt;=23,A25-24,A25)+1</f>
        <v>19</v>
      </c>
      <c r="B27" s="229" t="s">
        <v>7</v>
      </c>
      <c r="C27" s="300">
        <f>IF(C25&gt;=23,C25-24,C25)+1</f>
        <v>19</v>
      </c>
      <c r="D27" s="229" t="s">
        <v>7</v>
      </c>
      <c r="E27" s="300">
        <f>IF(E25&gt;=23,E25-24,E25)+1</f>
        <v>19</v>
      </c>
      <c r="F27" s="229" t="s">
        <v>7</v>
      </c>
      <c r="G27" s="300">
        <f>IF(G25&gt;=23,G25-24,G25)+1</f>
        <v>19</v>
      </c>
      <c r="H27" s="229" t="s">
        <v>7</v>
      </c>
      <c r="I27" s="300">
        <f>IF(I25&gt;=23,I25-24,I25)+1</f>
        <v>19</v>
      </c>
      <c r="J27" s="230" t="s">
        <v>7</v>
      </c>
      <c r="K27" s="316"/>
      <c r="L27" s="317"/>
      <c r="M27" s="317"/>
      <c r="N27" s="319"/>
      <c r="O27" s="14">
        <f ca="1">IF(OR( 22 &lt;WEEKDAY(EOMONTH(V23,-1)+1,2), 22 &gt;DAY(EOMONTH(V23,0))+WEEKDAY(EOMONTH(V23,-1)+1,3)),"", 22 -WEEKDAY(EOMONTH(V23,-1)+1,2)+1)</f>
        <v>17</v>
      </c>
      <c r="P27" s="15">
        <f ca="1">IF(OR( 23 &lt;WEEKDAY(EOMONTH(V23,-1)+1,2), 23 &gt;DAY(EOMONTH(V23,0))+WEEKDAY(EOMONTH(V23,-1)+1,3)),"", 23 -WEEKDAY(EOMONTH(V23,-1)+1,2)+1)</f>
        <v>18</v>
      </c>
      <c r="Q27" s="15">
        <f ca="1">IF(OR( 24 &lt;WEEKDAY(EOMONTH(V23,-1)+1,2), 24 &gt;DAY(EOMONTH(V23,0))+WEEKDAY(EOMONTH(V23,-1)+1,3)),"", 24 -WEEKDAY(EOMONTH(V23,-1)+1,2)+1)</f>
        <v>19</v>
      </c>
      <c r="R27" s="15">
        <f ca="1">IF(OR( 25 &lt;WEEKDAY(EOMONTH(V23,-1)+1,2), 25 &gt;DAY(EOMONTH(V23,0))+WEEKDAY(EOMONTH(V23,-1)+1,3)),"", 25 -WEEKDAY(EOMONTH(V23,-1)+1,2)+1)</f>
        <v>20</v>
      </c>
      <c r="S27" s="20">
        <f ca="1">IF(OR( 26 &lt;WEEKDAY(EOMONTH(V23,-1)+1,2), 26 &gt;DAY(EOMONTH(V23,0))+WEEKDAY(EOMONTH(V23,-1)+1,3)),"", 26 -WEEKDAY(EOMONTH(V23,-1)+1,2)+1)</f>
        <v>21</v>
      </c>
      <c r="T27" s="16">
        <f ca="1">IF(OR( 27 &lt;WEEKDAY(EOMONTH(V23,-1)+1,2), 27 &gt;DAY(EOMONTH(V23,0))+WEEKDAY(EOMONTH(V23,-1)+1,3)),"", 27 -WEEKDAY(EOMONTH(V23,-1)+1,2)+1)</f>
        <v>22</v>
      </c>
      <c r="U27" s="17">
        <f ca="1">IF(OR( 28 &lt;WEEKDAY(EOMONTH(V23,-1)+1,2), 28 &gt;DAY(EOMONTH(V23,0))+WEEKDAY(EOMONTH(V23,-1)+1,3)),"", 28 -WEEKDAY(EOMONTH(V23,-1)+1,2)+1)</f>
        <v>23</v>
      </c>
    </row>
    <row r="28" spans="1:31" ht="15.75" customHeight="1" x14ac:dyDescent="0.25">
      <c r="A28" s="300"/>
      <c r="B28" s="227" t="s">
        <v>8</v>
      </c>
      <c r="C28" s="300"/>
      <c r="D28" s="227" t="s">
        <v>8</v>
      </c>
      <c r="E28" s="300"/>
      <c r="F28" s="227" t="s">
        <v>8</v>
      </c>
      <c r="G28" s="300"/>
      <c r="H28" s="227" t="s">
        <v>8</v>
      </c>
      <c r="I28" s="300"/>
      <c r="J28" s="228" t="s">
        <v>8</v>
      </c>
      <c r="K28" s="316"/>
      <c r="L28" s="317"/>
      <c r="M28" s="317"/>
      <c r="N28" s="319"/>
      <c r="O28" s="14">
        <f ca="1">IF(OR( 29 &lt;WEEKDAY(EOMONTH(V23,-1)+1,2), 29 &gt;DAY(EOMONTH(V23,0))+WEEKDAY(EOMONTH(V23,-1)+1,3)),"", 29 -WEEKDAY(EOMONTH(V23,-1)+1,2)+1)</f>
        <v>24</v>
      </c>
      <c r="P28" s="15">
        <f ca="1">IF(OR( 30 &lt;WEEKDAY(EOMONTH(V23,-1)+1,2), 30 &gt;DAY(EOMONTH(V23,0))+WEEKDAY(EOMONTH(V23,-1)+1,3)),"", 30 -WEEKDAY(EOMONTH(V23,-1)+1,2)+1)</f>
        <v>25</v>
      </c>
      <c r="Q28" s="15">
        <f ca="1">IF(OR( 31 &lt;WEEKDAY(EOMONTH(V23,-1)+1,2), 31 &gt;DAY(EOMONTH(V23,0))+WEEKDAY(EOMONTH(V23,-1)+1,3)),"", 31 -WEEKDAY(EOMONTH(V23,-1)+1,2)+1)</f>
        <v>26</v>
      </c>
      <c r="R28" s="15">
        <f ca="1">IF(OR( 32 &lt;WEEKDAY(EOMONTH(V23,-1)+1,2), 32 &gt;DAY(EOMONTH(V23,0))+WEEKDAY(EOMONTH(V23,-1)+1,3)),"", 32 -WEEKDAY(EOMONTH(V23,-1)+1,2)+1)</f>
        <v>27</v>
      </c>
      <c r="S28" s="20">
        <f ca="1">IF(OR( 33 &lt;WEEKDAY(EOMONTH(V23,-1)+1,2), 33 &gt;DAY(EOMONTH(V23,0))+WEEKDAY(EOMONTH(V23,-1)+1,3)),"", 33 -WEEKDAY(EOMONTH(V23,-1)+1,2)+1)</f>
        <v>28</v>
      </c>
      <c r="T28" s="16">
        <f ca="1">IF(OR( 34 &lt;WEEKDAY(EOMONTH(V23,-1)+1,2), 34 &gt;DAY(EOMONTH(V23,0))+WEEKDAY(EOMONTH(V23,-1)+1,3)),"", 34 -WEEKDAY(EOMONTH(V23,-1)+1,2)+1)</f>
        <v>29</v>
      </c>
      <c r="U28" s="17">
        <f ca="1">IF(OR( 35 &lt;WEEKDAY(EOMONTH(V23,-1)+1,2), 35 &gt;DAY(EOMONTH(V23,0))+WEEKDAY(EOMONTH(V23,-1)+1,3)),"", 35 -WEEKDAY(EOMONTH(V23,-1)+1,2)+1)</f>
        <v>30</v>
      </c>
    </row>
    <row r="29" spans="1:31" ht="15.75" customHeight="1" thickBot="1" x14ac:dyDescent="0.3">
      <c r="A29" s="300">
        <f>IF(A27&gt;=23,A27-24,A27)+1</f>
        <v>20</v>
      </c>
      <c r="B29" s="229" t="s">
        <v>7</v>
      </c>
      <c r="C29" s="300">
        <f>IF(C27&gt;=23,C27-24,C27)+1</f>
        <v>20</v>
      </c>
      <c r="D29" s="229" t="s">
        <v>7</v>
      </c>
      <c r="E29" s="300">
        <f>IF(E27&gt;=23,E27-24,E27)+1</f>
        <v>20</v>
      </c>
      <c r="F29" s="229" t="s">
        <v>7</v>
      </c>
      <c r="G29" s="300">
        <f>IF(G27&gt;=23,G27-24,G27)+1</f>
        <v>20</v>
      </c>
      <c r="H29" s="229" t="s">
        <v>7</v>
      </c>
      <c r="I29" s="300">
        <f>IF(I27&gt;=23,I27-24,I27)+1</f>
        <v>20</v>
      </c>
      <c r="J29" s="231" t="s">
        <v>7</v>
      </c>
      <c r="K29" s="316"/>
      <c r="L29" s="317"/>
      <c r="M29" s="317"/>
      <c r="N29" s="319"/>
      <c r="O29" s="8">
        <f ca="1">IF(OR( 36 &lt;WEEKDAY(EOMONTH(V23,-1)+1,2), 36 &gt;DAY(EOMONTH(V23,0))+WEEKDAY(EOMONTH(V23,-1)+1,3)),"", 36 -WEEKDAY(EOMONTH(V23,-1)+1,2)+1)</f>
        <v>31</v>
      </c>
      <c r="P29" s="9" t="str">
        <f ca="1">IF(OR( 37 &lt;WEEKDAY(EOMONTH(V23,-1)+1,2), 37 &gt;DAY(EOMONTH(V23,0))+WEEKDAY(EOMONTH(V23,-1)+1,3)),"", 37 -WEEKDAY(EOMONTH(V23,-1)+1,2)+1)</f>
        <v/>
      </c>
      <c r="Q29" s="9" t="str">
        <f ca="1">IF(OR( 38 &lt;WEEKDAY(EOMONTH(V23,-1)+1,2), 38 &gt;DAY(EOMONTH(V23,0))+WEEKDAY(EOMONTH(V23,-1)+1,3)),"", 38 -WEEKDAY(EOMONTH(V23,-1)+1,2)+1)</f>
        <v/>
      </c>
      <c r="R29" s="9" t="str">
        <f ca="1">IF(OR( 39 &lt;WEEKDAY(EOMONTH(V23,-1)+1,2), 39 &gt;DAY(EOMONTH(V23,0))+WEEKDAY(EOMONTH(V23,-1)+1,3)),"", 39 -WEEKDAY(EOMONTH(V23,-1)+1,2)+1)</f>
        <v/>
      </c>
      <c r="S29" s="21" t="str">
        <f ca="1">IF(OR( 40 &lt;WEEKDAY(EOMONTH(V23,-1)+1,2), 40 &gt;DAY(EOMONTH(V23,0))+WEEKDAY(EOMONTH(V23,-1)+1,3)),"", 40 -WEEKDAY(EOMONTH(V23,-1)+1,2)+1)</f>
        <v/>
      </c>
      <c r="T29" s="22" t="str">
        <f ca="1">IF(OR( 41 &lt;WEEKDAY(EOMONTH(V23,-1)+1,2), 41 &gt;DAY(EOMONTH(V23,0))+WEEKDAY(EOMONTH(V23,-1)+1,3)),"", 41 -WEEKDAY(EOMONTH(V23,-1)+1,2)+1)</f>
        <v/>
      </c>
      <c r="U29" s="23" t="str">
        <f ca="1">IF(OR( 42 &lt;WEEKDAY(EOMONTH(V23,-1)+1,2), 42 &gt;DAY(EOMONTH(V23,0))+WEEKDAY(EOMONTH(V23,-1)+1,3)),"", 42 -WEEKDAY(EOMONTH(V23,-1)+1,2)+1)</f>
        <v/>
      </c>
    </row>
    <row r="30" spans="1:31" ht="15.75" customHeight="1" thickBot="1" x14ac:dyDescent="0.3">
      <c r="A30" s="313"/>
      <c r="B30" s="232" t="s">
        <v>8</v>
      </c>
      <c r="C30" s="313"/>
      <c r="D30" s="232" t="s">
        <v>8</v>
      </c>
      <c r="E30" s="313"/>
      <c r="F30" s="232" t="s">
        <v>8</v>
      </c>
      <c r="G30" s="313"/>
      <c r="H30" s="232" t="s">
        <v>8</v>
      </c>
      <c r="I30" s="313"/>
      <c r="J30" s="233" t="s">
        <v>8</v>
      </c>
      <c r="K30" s="316"/>
      <c r="L30" s="317"/>
      <c r="M30" s="317"/>
      <c r="N30" s="319"/>
      <c r="O30" s="297" t="str">
        <f ca="1">VLOOKUP(MONTH(  V30  ),X3:Y14,2)</f>
        <v>Апрель</v>
      </c>
      <c r="P30" s="298"/>
      <c r="Q30" s="298"/>
      <c r="R30" s="298"/>
      <c r="S30" s="298"/>
      <c r="T30" s="295">
        <f ca="1">YEAR(V30)</f>
        <v>2014</v>
      </c>
      <c r="U30" s="296"/>
      <c r="V30" s="28">
        <f ca="1">DATE(YEAR(V1),MONTH(V1)+W30,IF(DAY(V1)&gt;VLOOKUP(MONTH(V1)+W30,X2:Z14,3),VLOOKUP(MONTH(V1)+W30,X2:Z14,3),DAY(V1)))</f>
        <v>41745</v>
      </c>
      <c r="W30" s="27">
        <v>3</v>
      </c>
    </row>
    <row r="31" spans="1:31" ht="15.75" customHeight="1" x14ac:dyDescent="0.25">
      <c r="A31" s="330" t="str">
        <f ca="1">IFERROR(INDIRECT(ADDRESS(MATCH(CONCATENATE(DAY(A$2),".",MONTH(A$2)),$AA$2:$AA$12,0)+1,31)),IFERROR(CONCATENATE("Выходной за ",INDIRECT(ADDRESS(MATCH(CONCATENATE(DAY(A$2),".",MONTH(A$2)),$AA$14:$AA$24,0)+13,31))),"Дела на день"))</f>
        <v>Дела на день</v>
      </c>
      <c r="B31" s="330"/>
      <c r="C31" s="330" t="str">
        <f ca="1">IFERROR(INDIRECT(ADDRESS(MATCH(CONCATENATE(DAY(C$2),".",MONTH(C$2)),$AA$2:$AA$12,0)+1,31)),IFERROR(CONCATENATE("Выходной за ",INDIRECT(ADDRESS(MATCH(CONCATENATE(DAY(C$2),".",MONTH(C$2)),$AA$14:$AA$24,0)+13,31))),"Дела на день"))</f>
        <v>Дела на день</v>
      </c>
      <c r="D31" s="330"/>
      <c r="E31" s="330" t="str">
        <f ca="1">IFERROR(INDIRECT(ADDRESS(MATCH(CONCATENATE(DAY(E$2),".",MONTH(E$2)),$AA$2:$AA$12,0)+1,31)),IFERROR(CONCATENATE("Выходной за ",INDIRECT(ADDRESS(MATCH(CONCATENATE(DAY(E$2),".",MONTH(E$2)),$AA$14:$AA$24,0)+13,31))),"Дела на день"))</f>
        <v>Дела на день</v>
      </c>
      <c r="F31" s="330"/>
      <c r="G31" s="330" t="str">
        <f ca="1">IFERROR(INDIRECT(ADDRESS(MATCH(CONCATENATE(DAY(G$2),".",MONTH(G$2)),$AA$2:$AA$12,0)+1,31)),IFERROR(CONCATENATE("Выходной за ",INDIRECT(ADDRESS(MATCH(CONCATENATE(DAY(G$2),".",MONTH(G$2)),$AA$14:$AA$24,0)+13,31))),"Дела на день"))</f>
        <v>Дела на день</v>
      </c>
      <c r="H31" s="330"/>
      <c r="I31" s="330" t="str">
        <f ca="1">IFERROR(INDIRECT(ADDRESS(MATCH(CONCATENATE(DAY(I$2),".",MONTH(I$2)),$AA$2:$AA$12,0)+1,31)),IFERROR(CONCATENATE("Выходной за ",INDIRECT(ADDRESS(MATCH(CONCATENATE(DAY(I$2),".",MONTH(I$2)),$AA$14:$AA$24,0)+13,31))),"Дела на день"))</f>
        <v>Дела на день</v>
      </c>
      <c r="J31" s="333"/>
      <c r="K31" s="316"/>
      <c r="L31" s="317"/>
      <c r="M31" s="317"/>
      <c r="N31" s="319"/>
      <c r="O31" s="10" t="str">
        <f ca="1">IF(OR( 1 &lt;WEEKDAY(EOMONTH(V30,-1)+1,2), 1 &gt;DAY(EOMONTH(V30,0))+WEEKDAY(EOMONTH(V30,-1)+1,3)),"", 1 -WEEKDAY(EOMONTH(V30,-1)+1,2)+1)</f>
        <v/>
      </c>
      <c r="P31" s="11">
        <f ca="1">IF(OR( 2 &lt;WEEKDAY(EOMONTH(V30,-1)+1,2), 2 &gt;DAY(EOMONTH(V30,0))+WEEKDAY(EOMONTH(V30,-1)+1,3)),"", 2 -WEEKDAY(EOMONTH(V30,-1)+1,2)+1)</f>
        <v>1</v>
      </c>
      <c r="Q31" s="11">
        <f ca="1">IF(OR( 3 &lt;WEEKDAY(EOMONTH(V30,-1)+1,2), 3 &gt;DAY(EOMONTH(V30,0))+WEEKDAY(EOMONTH(V30,-1)+1,3)),"", 3 -WEEKDAY(EOMONTH(V30,-1)+1,2)+1)</f>
        <v>2</v>
      </c>
      <c r="R31" s="11">
        <f ca="1">IF(OR( 4 &lt;WEEKDAY(EOMONTH(V30,-1)+1,2), 4 &gt;DAY(EOMONTH(V30,0))+WEEKDAY(EOMONTH(V30,-1)+1,3)),"", 4 -WEEKDAY(EOMONTH(V30,-1)+1,2)+1)</f>
        <v>3</v>
      </c>
      <c r="S31" s="19">
        <f ca="1">IF(OR( 5 &lt;WEEKDAY(EOMONTH(V30,-1)+1,2), 5 &gt;DAY(EOMONTH(V30,0))+WEEKDAY(EOMONTH(V30,-1)+1,3)),"", 5 -WEEKDAY(EOMONTH(V30,-1)+1,2)+1)</f>
        <v>4</v>
      </c>
      <c r="T31" s="12">
        <f ca="1">IF(OR( 6 &lt;WEEKDAY(EOMONTH(V30,-1)+1,2), 6 &gt;DAY(EOMONTH(V30,0))+WEEKDAY(EOMONTH(V30,-1)+1,3)),"", 6 -WEEKDAY(EOMONTH(V30,-1)+1,2)+1)</f>
        <v>5</v>
      </c>
      <c r="U31" s="13">
        <f ca="1">IF(OR( 7 &lt;WEEKDAY(EOMONTH(V30,-1)+1,2), 7 &gt;DAY(EOMONTH(V30,0))+WEEKDAY(EOMONTH(V30,-1)+1,3)),"", 7 -WEEKDAY(EOMONTH(V30,-1)+1,2)+1)</f>
        <v>6</v>
      </c>
    </row>
    <row r="32" spans="1:31" ht="15.75" customHeight="1" x14ac:dyDescent="0.25">
      <c r="A32" s="331"/>
      <c r="B32" s="331"/>
      <c r="C32" s="331"/>
      <c r="D32" s="331"/>
      <c r="E32" s="331"/>
      <c r="F32" s="331"/>
      <c r="G32" s="331"/>
      <c r="H32" s="331"/>
      <c r="I32" s="331"/>
      <c r="J32" s="334"/>
      <c r="K32" s="316"/>
      <c r="L32" s="317"/>
      <c r="M32" s="317"/>
      <c r="N32" s="319"/>
      <c r="O32" s="14">
        <f ca="1">IF(OR( 8 &lt;WEEKDAY(EOMONTH(V30,-1)+1,2), 8 &gt;DAY(EOMONTH(V30,0))+WEEKDAY(EOMONTH(V30,-1)+1,3)),"", 8 -WEEKDAY(EOMONTH(V30,-1)+1,2)+1)</f>
        <v>7</v>
      </c>
      <c r="P32" s="15">
        <f ca="1">IF(OR( 9 &lt;WEEKDAY(EOMONTH(V30,-1)+1,2), 9 &gt;DAY(EOMONTH(V30,0))+WEEKDAY(EOMONTH(V30,-1)+1,3)),"", 9 -WEEKDAY(EOMONTH(V30,-1)+1,2)+1)</f>
        <v>8</v>
      </c>
      <c r="Q32" s="15">
        <f ca="1">IF(OR( 10 &lt;WEEKDAY(EOMONTH(V30,-1)+1,2), 10 &gt;DAY(EOMONTH(V30,0))+WEEKDAY(EOMONTH(V30,-1)+1,3)),"", 10 -WEEKDAY(EOMONTH(V30,-1)+1,2)+1)</f>
        <v>9</v>
      </c>
      <c r="R32" s="15">
        <f ca="1">IF(OR( 11 &lt;WEEKDAY(EOMONTH(V30,-1)+1,2), 11 &gt;DAY(EOMONTH(V30,0))+WEEKDAY(EOMONTH(V30,-1)+1,3)),"", 11 -WEEKDAY(EOMONTH(V30,-1)+1,2)+1)</f>
        <v>10</v>
      </c>
      <c r="S32" s="20">
        <f ca="1">IF(OR( 12 &lt;WEEKDAY(EOMONTH(V30,-1)+1,2), 12 &gt;DAY(EOMONTH(V30,0))+WEEKDAY(EOMONTH(V30,-1)+1,3)),"", 12 -WEEKDAY(EOMONTH(V30,-1)+1,2)+1)</f>
        <v>11</v>
      </c>
      <c r="T32" s="16">
        <f ca="1">IF(OR( 13 &lt;WEEKDAY(EOMONTH(V30,-1)+1,2), 13 &gt;DAY(EOMONTH(V30,0))+WEEKDAY(EOMONTH(V30,-1)+1,3)),"", 13 -WEEKDAY(EOMONTH(V30,-1)+1,2)+1)</f>
        <v>12</v>
      </c>
      <c r="U32" s="17">
        <f ca="1">IF(OR( 14 &lt;WEEKDAY(EOMONTH(V30,-1)+1,2), 14 &gt;DAY(EOMONTH(V30,0))+WEEKDAY(EOMONTH(V30,-1)+1,3)),"", 14 -WEEKDAY(EOMONTH(V30,-1)+1,2)+1)</f>
        <v>13</v>
      </c>
    </row>
    <row r="33" spans="1:23" ht="15.75" customHeight="1" x14ac:dyDescent="0.25">
      <c r="A33" s="331"/>
      <c r="B33" s="331"/>
      <c r="C33" s="331"/>
      <c r="D33" s="331"/>
      <c r="E33" s="331"/>
      <c r="F33" s="331"/>
      <c r="G33" s="331"/>
      <c r="H33" s="331"/>
      <c r="I33" s="331"/>
      <c r="J33" s="334"/>
      <c r="K33" s="316" t="s">
        <v>65</v>
      </c>
      <c r="L33" s="317"/>
      <c r="M33" s="317" t="s">
        <v>66</v>
      </c>
      <c r="N33" s="319"/>
      <c r="O33" s="14">
        <f ca="1">IF(OR( 15 &lt;WEEKDAY(EOMONTH(V30,-1)+1,2), 15 &gt;DAY(EOMONTH(V30,0))+WEEKDAY(EOMONTH(V30,-1)+1,3)),"", 15 -WEEKDAY(EOMONTH(V30,-1)+1,2)+1)</f>
        <v>14</v>
      </c>
      <c r="P33" s="15">
        <f ca="1">IF(OR( 16 &lt;WEEKDAY(EOMONTH(V30,-1)+1,2), 16 &gt;DAY(EOMONTH(V30,0))+WEEKDAY(EOMONTH(V30,-1)+1,3)),"", 16 -WEEKDAY(EOMONTH(V30,-1)+1,2)+1)</f>
        <v>15</v>
      </c>
      <c r="Q33" s="15">
        <f ca="1">IF(OR( 17 &lt;WEEKDAY(EOMONTH(V30,-1)+1,2), 17 &gt;DAY(EOMONTH(V30,0))+WEEKDAY(EOMONTH(V30,-1)+1,3)),"", 17 -WEEKDAY(EOMONTH(V30,-1)+1,2)+1)</f>
        <v>16</v>
      </c>
      <c r="R33" s="15">
        <f ca="1">IF(OR( 18 &lt;WEEKDAY(EOMONTH(V30,-1)+1,2), 18 &gt;DAY(EOMONTH(V30,0))+WEEKDAY(EOMONTH(V30,-1)+1,3)),"", 18 -WEEKDAY(EOMONTH(V30,-1)+1,2)+1)</f>
        <v>17</v>
      </c>
      <c r="S33" s="20">
        <f ca="1">IF(OR( 19 &lt;WEEKDAY(EOMONTH(V30,-1)+1,2), 19 &gt;DAY(EOMONTH(V30,0))+WEEKDAY(EOMONTH(V30,-1)+1,3)),"", 19 -WEEKDAY(EOMONTH(V30,-1)+1,2)+1)</f>
        <v>18</v>
      </c>
      <c r="T33" s="16">
        <f ca="1">IF(OR( 20 &lt;WEEKDAY(EOMONTH(V30,-1)+1,2), 20 &gt;DAY(EOMONTH(V30,0))+WEEKDAY(EOMONTH(V30,-1)+1,3)),"", 20 -WEEKDAY(EOMONTH(V30,-1)+1,2)+1)</f>
        <v>19</v>
      </c>
      <c r="U33" s="17">
        <f ca="1">IF(OR( 21 &lt;WEEKDAY(EOMONTH(V30,-1)+1,2), 21 &gt;DAY(EOMONTH(V30,0))+WEEKDAY(EOMONTH(V30,-1)+1,3)),"", 21 -WEEKDAY(EOMONTH(V30,-1)+1,2)+1)</f>
        <v>20</v>
      </c>
    </row>
    <row r="34" spans="1:23" ht="15.75" customHeight="1" x14ac:dyDescent="0.25">
      <c r="A34" s="331"/>
      <c r="B34" s="331"/>
      <c r="C34" s="331"/>
      <c r="D34" s="331"/>
      <c r="E34" s="331"/>
      <c r="F34" s="331"/>
      <c r="G34" s="331"/>
      <c r="H34" s="331"/>
      <c r="I34" s="331"/>
      <c r="J34" s="334"/>
      <c r="K34" s="316"/>
      <c r="L34" s="317"/>
      <c r="M34" s="317"/>
      <c r="N34" s="319"/>
      <c r="O34" s="14">
        <f ca="1">IF(OR( 22 &lt;WEEKDAY(EOMONTH(V30,-1)+1,2), 22 &gt;DAY(EOMONTH(V30,0))+WEEKDAY(EOMONTH(V30,-1)+1,3)),"", 22 -WEEKDAY(EOMONTH(V30,-1)+1,2)+1)</f>
        <v>21</v>
      </c>
      <c r="P34" s="15">
        <f ca="1">IF(OR( 23 &lt;WEEKDAY(EOMONTH(V30,-1)+1,2), 23 &gt;DAY(EOMONTH(V30,0))+WEEKDAY(EOMONTH(V30,-1)+1,3)),"", 23 -WEEKDAY(EOMONTH(V30,-1)+1,2)+1)</f>
        <v>22</v>
      </c>
      <c r="Q34" s="15">
        <f ca="1">IF(OR( 24 &lt;WEEKDAY(EOMONTH(V30,-1)+1,2), 24 &gt;DAY(EOMONTH(V30,0))+WEEKDAY(EOMONTH(V30,-1)+1,3)),"", 24 -WEEKDAY(EOMONTH(V30,-1)+1,2)+1)</f>
        <v>23</v>
      </c>
      <c r="R34" s="15">
        <f ca="1">IF(OR( 25 &lt;WEEKDAY(EOMONTH(V30,-1)+1,2), 25 &gt;DAY(EOMONTH(V30,0))+WEEKDAY(EOMONTH(V30,-1)+1,3)),"", 25 -WEEKDAY(EOMONTH(V30,-1)+1,2)+1)</f>
        <v>24</v>
      </c>
      <c r="S34" s="20">
        <f ca="1">IF(OR( 26 &lt;WEEKDAY(EOMONTH(V30,-1)+1,2), 26 &gt;DAY(EOMONTH(V30,0))+WEEKDAY(EOMONTH(V30,-1)+1,3)),"", 26 -WEEKDAY(EOMONTH(V30,-1)+1,2)+1)</f>
        <v>25</v>
      </c>
      <c r="T34" s="16">
        <f ca="1">IF(OR( 27 &lt;WEEKDAY(EOMONTH(V30,-1)+1,2), 27 &gt;DAY(EOMONTH(V30,0))+WEEKDAY(EOMONTH(V30,-1)+1,3)),"", 27 -WEEKDAY(EOMONTH(V30,-1)+1,2)+1)</f>
        <v>26</v>
      </c>
      <c r="U34" s="17">
        <f ca="1">IF(OR( 28 &lt;WEEKDAY(EOMONTH(V30,-1)+1,2), 28 &gt;DAY(EOMONTH(V30,0))+WEEKDAY(EOMONTH(V30,-1)+1,3)),"", 28 -WEEKDAY(EOMONTH(V30,-1)+1,2)+1)</f>
        <v>27</v>
      </c>
    </row>
    <row r="35" spans="1:23" ht="15.75" customHeight="1" x14ac:dyDescent="0.25">
      <c r="A35" s="331"/>
      <c r="B35" s="331"/>
      <c r="C35" s="331"/>
      <c r="D35" s="331"/>
      <c r="E35" s="331"/>
      <c r="F35" s="331"/>
      <c r="G35" s="331"/>
      <c r="H35" s="331"/>
      <c r="I35" s="331"/>
      <c r="J35" s="334"/>
      <c r="K35" s="316"/>
      <c r="L35" s="317"/>
      <c r="M35" s="317"/>
      <c r="N35" s="319"/>
      <c r="O35" s="14">
        <f ca="1">IF(OR( 29 &lt;WEEKDAY(EOMONTH(V30,-1)+1,2), 29 &gt;DAY(EOMONTH(V30,0))+WEEKDAY(EOMONTH(V30,-1)+1,3)),"", 29 -WEEKDAY(EOMONTH(V30,-1)+1,2)+1)</f>
        <v>28</v>
      </c>
      <c r="P35" s="15">
        <f ca="1">IF(OR( 30 &lt;WEEKDAY(EOMONTH(V30,-1)+1,2), 30 &gt;DAY(EOMONTH(V30,0))+WEEKDAY(EOMONTH(V30,-1)+1,3)),"", 30 -WEEKDAY(EOMONTH(V30,-1)+1,2)+1)</f>
        <v>29</v>
      </c>
      <c r="Q35" s="15">
        <f ca="1">IF(OR( 31 &lt;WEEKDAY(EOMONTH(V30,-1)+1,2), 31 &gt;DAY(EOMONTH(V30,0))+WEEKDAY(EOMONTH(V30,-1)+1,3)),"", 31 -WEEKDAY(EOMONTH(V30,-1)+1,2)+1)</f>
        <v>30</v>
      </c>
      <c r="R35" s="15" t="str">
        <f ca="1">IF(OR( 32 &lt;WEEKDAY(EOMONTH(V30,-1)+1,2), 32 &gt;DAY(EOMONTH(V30,0))+WEEKDAY(EOMONTH(V30,-1)+1,3)),"", 32 -WEEKDAY(EOMONTH(V30,-1)+1,2)+1)</f>
        <v/>
      </c>
      <c r="S35" s="20" t="str">
        <f ca="1">IF(OR( 33 &lt;WEEKDAY(EOMONTH(V30,-1)+1,2), 33 &gt;DAY(EOMONTH(V30,0))+WEEKDAY(EOMONTH(V30,-1)+1,3)),"", 33 -WEEKDAY(EOMONTH(V30,-1)+1,2)+1)</f>
        <v/>
      </c>
      <c r="T35" s="16" t="str">
        <f ca="1">IF(OR( 34 &lt;WEEKDAY(EOMONTH(V30,-1)+1,2), 34 &gt;DAY(EOMONTH(V30,0))+WEEKDAY(EOMONTH(V30,-1)+1,3)),"", 34 -WEEKDAY(EOMONTH(V30,-1)+1,2)+1)</f>
        <v/>
      </c>
      <c r="U35" s="17" t="str">
        <f ca="1">IF(OR( 35 &lt;WEEKDAY(EOMONTH(V30,-1)+1,2), 35 &gt;DAY(EOMONTH(V30,0))+WEEKDAY(EOMONTH(V30,-1)+1,3)),"", 35 -WEEKDAY(EOMONTH(V30,-1)+1,2)+1)</f>
        <v/>
      </c>
    </row>
    <row r="36" spans="1:23" ht="15.75" customHeight="1" thickBot="1" x14ac:dyDescent="0.3">
      <c r="A36" s="331"/>
      <c r="B36" s="331"/>
      <c r="C36" s="331"/>
      <c r="D36" s="331"/>
      <c r="E36" s="331"/>
      <c r="F36" s="331"/>
      <c r="G36" s="331"/>
      <c r="H36" s="331"/>
      <c r="I36" s="331"/>
      <c r="J36" s="334"/>
      <c r="K36" s="316"/>
      <c r="L36" s="317"/>
      <c r="M36" s="317"/>
      <c r="N36" s="319"/>
      <c r="O36" s="8" t="str">
        <f ca="1">IF(OR( 36 &lt;WEEKDAY(EOMONTH(V30,-1)+1,2), 36 &gt;DAY(EOMONTH(V30,0))+WEEKDAY(EOMONTH(V30,-1)+1,3)),"", 36 -WEEKDAY(EOMONTH(V30,-1)+1,2)+1)</f>
        <v/>
      </c>
      <c r="P36" s="9" t="str">
        <f ca="1">IF(OR( 37 &lt;WEEKDAY(EOMONTH(V30,-1)+1,2), 37 &gt;DAY(EOMONTH(V30,0))+WEEKDAY(EOMONTH(V30,-1)+1,3)),"", 37 -WEEKDAY(EOMONTH(V30,-1)+1,2)+1)</f>
        <v/>
      </c>
      <c r="Q36" s="9" t="str">
        <f ca="1">IF(OR( 38 &lt;WEEKDAY(EOMONTH(V30,-1)+1,2), 38 &gt;DAY(EOMONTH(V30,0))+WEEKDAY(EOMONTH(V30,-1)+1,3)),"", 38 -WEEKDAY(EOMONTH(V30,-1)+1,2)+1)</f>
        <v/>
      </c>
      <c r="R36" s="9" t="str">
        <f ca="1">IF(OR( 39 &lt;WEEKDAY(EOMONTH(V30,-1)+1,2), 39 &gt;DAY(EOMONTH(V30,0))+WEEKDAY(EOMONTH(V30,-1)+1,3)),"", 39 -WEEKDAY(EOMONTH(V30,-1)+1,2)+1)</f>
        <v/>
      </c>
      <c r="S36" s="21" t="str">
        <f ca="1">IF(OR( 40 &lt;WEEKDAY(EOMONTH(V30,-1)+1,2), 40 &gt;DAY(EOMONTH(V30,0))+WEEKDAY(EOMONTH(V30,-1)+1,3)),"", 40 -WEEKDAY(EOMONTH(V30,-1)+1,2)+1)</f>
        <v/>
      </c>
      <c r="T36" s="22" t="str">
        <f ca="1">IF(OR( 41 &lt;WEEKDAY(EOMONTH(V30,-1)+1,2), 41 &gt;DAY(EOMONTH(V30,0))+WEEKDAY(EOMONTH(V30,-1)+1,3)),"", 41 -WEEKDAY(EOMONTH(V30,-1)+1,2)+1)</f>
        <v/>
      </c>
      <c r="U36" s="23" t="str">
        <f ca="1">IF(OR( 42 &lt;WEEKDAY(EOMONTH(V30,-1)+1,2), 42 &gt;DAY(EOMONTH(V30,0))+WEEKDAY(EOMONTH(V30,-1)+1,3)),"", 42 -WEEKDAY(EOMONTH(V30,-1)+1,2)+1)</f>
        <v/>
      </c>
    </row>
    <row r="37" spans="1:23" ht="15.75" customHeight="1" thickBot="1" x14ac:dyDescent="0.3">
      <c r="A37" s="331"/>
      <c r="B37" s="331"/>
      <c r="C37" s="331"/>
      <c r="D37" s="331"/>
      <c r="E37" s="331"/>
      <c r="F37" s="331"/>
      <c r="G37" s="331"/>
      <c r="H37" s="331"/>
      <c r="I37" s="331"/>
      <c r="J37" s="334"/>
      <c r="K37" s="316"/>
      <c r="L37" s="317"/>
      <c r="M37" s="317"/>
      <c r="N37" s="319"/>
      <c r="O37" s="298" t="str">
        <f ca="1">VLOOKUP(MONTH(  V37  ),X3:Y14,2)</f>
        <v>Май</v>
      </c>
      <c r="P37" s="298"/>
      <c r="Q37" s="298"/>
      <c r="R37" s="298"/>
      <c r="S37" s="298"/>
      <c r="T37" s="295">
        <f ca="1">YEAR(V37)</f>
        <v>2014</v>
      </c>
      <c r="U37" s="296"/>
      <c r="V37" s="28">
        <f ca="1">DATE(YEAR(V1),MONTH(V1)+W37,IF(DAY(V1)&gt;VLOOKUP(MONTH(V1)+W37,X2:Z14,3),VLOOKUP(MONTH(V1)+W37,X2:Z14,3),DAY(V1)))</f>
        <v>41775</v>
      </c>
      <c r="W37" s="27">
        <v>4</v>
      </c>
    </row>
    <row r="38" spans="1:23" ht="13.5" customHeight="1" x14ac:dyDescent="0.25">
      <c r="A38" s="331"/>
      <c r="B38" s="331"/>
      <c r="C38" s="331"/>
      <c r="D38" s="331"/>
      <c r="E38" s="331"/>
      <c r="F38" s="331"/>
      <c r="G38" s="331"/>
      <c r="H38" s="331"/>
      <c r="I38" s="331"/>
      <c r="J38" s="334"/>
      <c r="K38" s="316"/>
      <c r="L38" s="317"/>
      <c r="M38" s="317"/>
      <c r="N38" s="319"/>
      <c r="O38" s="10" t="str">
        <f ca="1">IF(OR( 1 &lt;WEEKDAY(EOMONTH(V37,-1)+1,2), 1 &gt;DAY(EOMONTH(V37,0))+WEEKDAY(EOMONTH(V37,-1)+1,3)),"", 1 -WEEKDAY(EOMONTH(V37,-1)+1,2)+1)</f>
        <v/>
      </c>
      <c r="P38" s="11" t="str">
        <f ca="1">IF(OR( 2 &lt;WEEKDAY(EOMONTH(V37,-1)+1,2), 2 &gt;DAY(EOMONTH(V37,0))+WEEKDAY(EOMONTH(V37,-1)+1,3)),"", 2 -WEEKDAY(EOMONTH(V37,-1)+1,2)+1)</f>
        <v/>
      </c>
      <c r="Q38" s="11" t="str">
        <f ca="1">IF(OR( 3 &lt;WEEKDAY(EOMONTH(V37,-1)+1,2), 3 &gt;DAY(EOMONTH(V37,0))+WEEKDAY(EOMONTH(V37,-1)+1,3)),"", 3 -WEEKDAY(EOMONTH(V37,-1)+1,2)+1)</f>
        <v/>
      </c>
      <c r="R38" s="11">
        <f ca="1">IF(OR( 4 &lt;WEEKDAY(EOMONTH(V37,-1)+1,2), 4 &gt;DAY(EOMONTH(V37,0))+WEEKDAY(EOMONTH(V37,-1)+1,3)),"", 4 -WEEKDAY(EOMONTH(V37,-1)+1,2)+1)</f>
        <v>1</v>
      </c>
      <c r="S38" s="19">
        <f ca="1">IF(OR( 5 &lt;WEEKDAY(EOMONTH(V37,-1)+1,2), 5 &gt;DAY(EOMONTH(V37,0))+WEEKDAY(EOMONTH(V37,-1)+1,3)),"", 5 -WEEKDAY(EOMONTH(V37,-1)+1,2)+1)</f>
        <v>2</v>
      </c>
      <c r="T38" s="12">
        <f ca="1">IF(OR( 6 &lt;WEEKDAY(EOMONTH(V37,-1)+1,2), 6 &gt;DAY(EOMONTH(V37,0))+WEEKDAY(EOMONTH(V37,-1)+1,3)),"", 6 -WEEKDAY(EOMONTH(V37,-1)+1,2)+1)</f>
        <v>3</v>
      </c>
      <c r="U38" s="13">
        <f ca="1">IF(OR( 7 &lt;WEEKDAY(EOMONTH(V37,-1)+1,2), 7 &gt;DAY(EOMONTH(V37,0))+WEEKDAY(EOMONTH(V37,-1)+1,3)),"", 7 -WEEKDAY(EOMONTH(V37,-1)+1,2)+1)</f>
        <v>4</v>
      </c>
    </row>
    <row r="39" spans="1:23" ht="12.75" customHeight="1" x14ac:dyDescent="0.25">
      <c r="A39" s="332"/>
      <c r="B39" s="332"/>
      <c r="C39" s="332"/>
      <c r="D39" s="332"/>
      <c r="E39" s="332"/>
      <c r="F39" s="332"/>
      <c r="G39" s="332"/>
      <c r="H39" s="332"/>
      <c r="I39" s="332"/>
      <c r="J39" s="335"/>
      <c r="K39" s="320"/>
      <c r="L39" s="321"/>
      <c r="M39" s="321"/>
      <c r="N39" s="322"/>
      <c r="O39" s="14">
        <f ca="1">IF(OR( 8 &lt;WEEKDAY(EOMONTH(V37,-1)+1,2), 8 &gt;DAY(EOMONTH(V37,0))+WEEKDAY(EOMONTH(V37,-1)+1,3)),"", 8 -WEEKDAY(EOMONTH(V37,-1)+1,2)+1)</f>
        <v>5</v>
      </c>
      <c r="P39" s="15">
        <f ca="1">IF(OR( 9 &lt;WEEKDAY(EOMONTH(V37,-1)+1,2), 9 &gt;DAY(EOMONTH(V37,0))+WEEKDAY(EOMONTH(V37,-1)+1,3)),"", 9 -WEEKDAY(EOMONTH(V37,-1)+1,2)+1)</f>
        <v>6</v>
      </c>
      <c r="Q39" s="15">
        <f ca="1">IF(OR( 10 &lt;WEEKDAY(EOMONTH(V37,-1)+1,2), 10 &gt;DAY(EOMONTH(V37,0))+WEEKDAY(EOMONTH(V37,-1)+1,3)),"", 10 -WEEKDAY(EOMONTH(V37,-1)+1,2)+1)</f>
        <v>7</v>
      </c>
      <c r="R39" s="15">
        <f ca="1">IF(OR( 11 &lt;WEEKDAY(EOMONTH(V37,-1)+1,2), 11 &gt;DAY(EOMONTH(V37,0))+WEEKDAY(EOMONTH(V37,-1)+1,3)),"", 11 -WEEKDAY(EOMONTH(V37,-1)+1,2)+1)</f>
        <v>8</v>
      </c>
      <c r="S39" s="20">
        <f ca="1">IF(OR( 12 &lt;WEEKDAY(EOMONTH(V37,-1)+1,2), 12 &gt;DAY(EOMONTH(V37,0))+WEEKDAY(EOMONTH(V37,-1)+1,3)),"", 12 -WEEKDAY(EOMONTH(V37,-1)+1,2)+1)</f>
        <v>9</v>
      </c>
      <c r="T39" s="16">
        <f ca="1">IF(OR( 13 &lt;WEEKDAY(EOMONTH(V37,-1)+1,2), 13 &gt;DAY(EOMONTH(V37,0))+WEEKDAY(EOMONTH(V37,-1)+1,3)),"", 13 -WEEKDAY(EOMONTH(V37,-1)+1,2)+1)</f>
        <v>10</v>
      </c>
      <c r="U39" s="17">
        <f ca="1">IF(OR( 14 &lt;WEEKDAY(EOMONTH(V37,-1)+1,2), 14 &gt;DAY(EOMONTH(V37,0))+WEEKDAY(EOMONTH(V37,-1)+1,3)),"", 14 -WEEKDAY(EOMONTH(V37,-1)+1,2)+1)</f>
        <v>11</v>
      </c>
    </row>
    <row r="40" spans="1:23" ht="15.75" customHeight="1" x14ac:dyDescent="0.25">
      <c r="O40"/>
      <c r="P40"/>
      <c r="Q40"/>
      <c r="R40"/>
      <c r="S40"/>
      <c r="T40"/>
      <c r="U40"/>
    </row>
    <row r="41" spans="1:23" ht="7.5" customHeight="1" x14ac:dyDescent="0.25">
      <c r="O41"/>
      <c r="P41"/>
      <c r="Q41"/>
      <c r="R41"/>
      <c r="S41"/>
      <c r="T41"/>
      <c r="U41"/>
    </row>
    <row r="42" spans="1:23" ht="15" customHeight="1" x14ac:dyDescent="0.25">
      <c r="O42"/>
      <c r="P42"/>
      <c r="Q42"/>
      <c r="R42"/>
      <c r="S42"/>
      <c r="T42"/>
      <c r="U42"/>
    </row>
    <row r="43" spans="1:23" ht="15" customHeight="1" x14ac:dyDescent="0.25">
      <c r="O43"/>
      <c r="P43"/>
      <c r="Q43"/>
      <c r="R43"/>
      <c r="S43"/>
      <c r="T43"/>
      <c r="U43"/>
    </row>
  </sheetData>
  <mergeCells count="128">
    <mergeCell ref="T37:U37"/>
    <mergeCell ref="O30:S30"/>
    <mergeCell ref="T30:U30"/>
    <mergeCell ref="M12:N12"/>
    <mergeCell ref="M13:N13"/>
    <mergeCell ref="O23:S23"/>
    <mergeCell ref="O16:S16"/>
    <mergeCell ref="O9:S9"/>
    <mergeCell ref="A31:B39"/>
    <mergeCell ref="C31:D39"/>
    <mergeCell ref="E31:F39"/>
    <mergeCell ref="G31:H39"/>
    <mergeCell ref="I31:J39"/>
    <mergeCell ref="O37:S37"/>
    <mergeCell ref="G29:G30"/>
    <mergeCell ref="E29:E30"/>
    <mergeCell ref="A27:A28"/>
    <mergeCell ref="A29:A30"/>
    <mergeCell ref="M16:N16"/>
    <mergeCell ref="M17:N17"/>
    <mergeCell ref="K14:L14"/>
    <mergeCell ref="K15:L15"/>
    <mergeCell ref="K16:L16"/>
    <mergeCell ref="K17:L17"/>
    <mergeCell ref="K13:L13"/>
    <mergeCell ref="K26:L32"/>
    <mergeCell ref="M26:N32"/>
    <mergeCell ref="K33:L39"/>
    <mergeCell ref="M33:N39"/>
    <mergeCell ref="M18:N22"/>
    <mergeCell ref="G1:H1"/>
    <mergeCell ref="G5:G6"/>
    <mergeCell ref="G7:G8"/>
    <mergeCell ref="G9:G10"/>
    <mergeCell ref="G11:G12"/>
    <mergeCell ref="I25:I26"/>
    <mergeCell ref="I27:I28"/>
    <mergeCell ref="G13:G14"/>
    <mergeCell ref="I29:I30"/>
    <mergeCell ref="I13:I14"/>
    <mergeCell ref="I15:I16"/>
    <mergeCell ref="I17:I18"/>
    <mergeCell ref="I19:I20"/>
    <mergeCell ref="I21:I22"/>
    <mergeCell ref="I23:I24"/>
    <mergeCell ref="I1:J1"/>
    <mergeCell ref="I5:I6"/>
    <mergeCell ref="I7:I8"/>
    <mergeCell ref="I9:I10"/>
    <mergeCell ref="I11:I12"/>
    <mergeCell ref="G25:G26"/>
    <mergeCell ref="G27:G28"/>
    <mergeCell ref="G15:G16"/>
    <mergeCell ref="E1:F1"/>
    <mergeCell ref="E5:E6"/>
    <mergeCell ref="E7:E8"/>
    <mergeCell ref="E9:E10"/>
    <mergeCell ref="E11:E12"/>
    <mergeCell ref="C25:C26"/>
    <mergeCell ref="C27:C28"/>
    <mergeCell ref="C29:C30"/>
    <mergeCell ref="E2:F4"/>
    <mergeCell ref="E25:E26"/>
    <mergeCell ref="E27:E28"/>
    <mergeCell ref="E13:E14"/>
    <mergeCell ref="E15:E16"/>
    <mergeCell ref="E17:E18"/>
    <mergeCell ref="E19:E20"/>
    <mergeCell ref="E21:E22"/>
    <mergeCell ref="E23:E24"/>
    <mergeCell ref="C13:C14"/>
    <mergeCell ref="C15:C16"/>
    <mergeCell ref="C17:C18"/>
    <mergeCell ref="C19:C20"/>
    <mergeCell ref="C21:C22"/>
    <mergeCell ref="C23:C24"/>
    <mergeCell ref="A1:B1"/>
    <mergeCell ref="A5:A6"/>
    <mergeCell ref="A7:A8"/>
    <mergeCell ref="A9:A10"/>
    <mergeCell ref="A11:A12"/>
    <mergeCell ref="C1:D1"/>
    <mergeCell ref="C5:C6"/>
    <mergeCell ref="C7:C8"/>
    <mergeCell ref="C9:C10"/>
    <mergeCell ref="C11:C12"/>
    <mergeCell ref="A2:B4"/>
    <mergeCell ref="C2:D4"/>
    <mergeCell ref="T2:U2"/>
    <mergeCell ref="O2:S2"/>
    <mergeCell ref="A13:A14"/>
    <mergeCell ref="A15:A16"/>
    <mergeCell ref="A17:A18"/>
    <mergeCell ref="A19:A20"/>
    <mergeCell ref="A21:A22"/>
    <mergeCell ref="A23:A24"/>
    <mergeCell ref="A25:A26"/>
    <mergeCell ref="G2:H4"/>
    <mergeCell ref="I2:J4"/>
    <mergeCell ref="G17:G18"/>
    <mergeCell ref="G19:G20"/>
    <mergeCell ref="G21:G22"/>
    <mergeCell ref="G23:G24"/>
    <mergeCell ref="K18:L25"/>
    <mergeCell ref="T9:U9"/>
    <mergeCell ref="T23:U23"/>
    <mergeCell ref="T16:U16"/>
    <mergeCell ref="M14:N14"/>
    <mergeCell ref="M15:N15"/>
    <mergeCell ref="K10:L10"/>
    <mergeCell ref="K11:L11"/>
    <mergeCell ref="K12:L12"/>
    <mergeCell ref="M7:N7"/>
    <mergeCell ref="M8:N8"/>
    <mergeCell ref="M9:N9"/>
    <mergeCell ref="M10:N10"/>
    <mergeCell ref="M11:N11"/>
    <mergeCell ref="M1:N1"/>
    <mergeCell ref="K1:L1"/>
    <mergeCell ref="K5:L5"/>
    <mergeCell ref="K6:L6"/>
    <mergeCell ref="K7:L7"/>
    <mergeCell ref="K8:L8"/>
    <mergeCell ref="K9:L9"/>
    <mergeCell ref="M5:N5"/>
    <mergeCell ref="M6:N6"/>
    <mergeCell ref="K2:L4"/>
    <mergeCell ref="M2:N4"/>
  </mergeCells>
  <conditionalFormatting sqref="O3:U8">
    <cfRule type="expression" dxfId="88" priority="39">
      <formula>IF(AND(DATE(YEAR($V$2),MONTH($V$2),O3)&gt;=$V$1 - WEEKDAY($V$1,2) + 1,DATE(YEAR($V$2),MONTH($V$2),O3)&lt;=$V$1+(7-WEEKDAY($V$1,2))),1,0)</formula>
    </cfRule>
    <cfRule type="expression" dxfId="87" priority="42">
      <formula>IFERROR(MATCH(CONCATENATE(O3,".",MONTH($V$2)),$AA$2:$AA$12,0),0)</formula>
    </cfRule>
    <cfRule type="expression" dxfId="86" priority="46">
      <formula>IFERROR(MATCH(CONCATENATE(O3,".",MONTH($V$2)),$AA$14:$AA$24,0),0)</formula>
    </cfRule>
  </conditionalFormatting>
  <conditionalFormatting sqref="O10:U15">
    <cfRule type="expression" dxfId="85" priority="38">
      <formula>IF(AND(DATE(YEAR($V$9),MONTH($V$9),O10)&gt;=$V$1 - WEEKDAY($V$1,2) + 1,DATE(YEAR($V$9),MONTH($V$9),O10)&lt;=$V$1+(7-WEEKDAY($V$1,2))),1,0)</formula>
    </cfRule>
    <cfRule type="expression" dxfId="84" priority="43">
      <formula>IFERROR(MATCH(CONCATENATE(O10,".",MONTH($V$9)),$AA$2:$AA$12,0),0)</formula>
    </cfRule>
    <cfRule type="expression" dxfId="83" priority="45">
      <formula>IFERROR(MATCH(CONCATENATE(O10,".",MONTH($V$9)),$AA$14:$AA$23,0),0)</formula>
    </cfRule>
  </conditionalFormatting>
  <conditionalFormatting sqref="O17:U22">
    <cfRule type="expression" dxfId="82" priority="37">
      <formula>IF(AND(DATE(YEAR($V$16),MONTH($V$16),O17)&gt;=$V$1 - WEEKDAY($V$1,2) + 1,DATE(YEAR($V$16),MONTH($V$16),O17)&lt;=$V$1+(7-WEEKDAY($V$1,2))),1,0)</formula>
    </cfRule>
    <cfRule type="expression" dxfId="81" priority="41">
      <formula>IFERROR(MATCH(CONCATENATE(O17,".",MONTH($V$16)),$AA$2:$AA$12,0),0)</formula>
    </cfRule>
    <cfRule type="expression" dxfId="80" priority="44">
      <formula>IFERROR(MATCH(CONCATENATE(O17,".",MONTH($V$16)),$AA$14:$AA$24,0),0)</formula>
    </cfRule>
  </conditionalFormatting>
  <conditionalFormatting sqref="O24:U29">
    <cfRule type="expression" dxfId="79" priority="36">
      <formula>IFERROR(MATCH(CONCATENATE(O24,".",MONTH($V$23)),$AA$2:$AA$12,0),0)</formula>
    </cfRule>
    <cfRule type="expression" dxfId="78" priority="40">
      <formula>IFERROR(MATCH(CONCATENATE(O24,".",MONTH($V$23)),$AA$14:$AA$24,0),0)</formula>
    </cfRule>
  </conditionalFormatting>
  <conditionalFormatting sqref="A2 C2 E2 G2 I2 K2 M2">
    <cfRule type="expression" dxfId="77" priority="34">
      <formula>IFERROR(MATCH(CONCATENATE(DAY(A2),".",MONTH(A2)),$AA$2:$AA$12,0),0)</formula>
    </cfRule>
    <cfRule type="expression" dxfId="76" priority="35">
      <formula>IFERROR(MATCH(CONCATENATE(DAY(A2),".",MONTH(A2)),$AA$14:$AA$24,0),0)</formula>
    </cfRule>
  </conditionalFormatting>
  <conditionalFormatting sqref="A1:N1">
    <cfRule type="expression" dxfId="75" priority="32">
      <formula>IFERROR(MATCH(CONCATENATE(DAY(A2),".",MONTH(A2)),$AA$2:$AA$12,0),0)</formula>
    </cfRule>
    <cfRule type="expression" dxfId="74" priority="33">
      <formula>IFERROR(MATCH(CONCATENATE(DAY(A2),".",MONTH(A2)),$AA$14:$AA$24,0),0)</formula>
    </cfRule>
  </conditionalFormatting>
  <conditionalFormatting sqref="O31:U36">
    <cfRule type="expression" dxfId="73" priority="18">
      <formula>IFERROR(MATCH(CONCATENATE(O31,".",MONTH($V$30)),$AA$2:$AA$12,0),0)</formula>
    </cfRule>
    <cfRule type="expression" dxfId="72" priority="19">
      <formula>IFERROR(MATCH(CONCATENATE(O31,".",MONTH($V$30)),$AA$14:$AA$24,0),0)</formula>
    </cfRule>
  </conditionalFormatting>
  <conditionalFormatting sqref="O38:U39">
    <cfRule type="expression" dxfId="71" priority="16">
      <formula>IFERROR(MATCH(CONCATENATE(O38,".",MONTH($V$37)),$AA$2:$AA$12,0),0)</formula>
    </cfRule>
    <cfRule type="expression" dxfId="70" priority="17">
      <formula>IFERROR(MATCH(CONCATENATE(O38,".",MONTH($V$37)),$AA$14:$AA$24,0),0)</formula>
    </cfRule>
  </conditionalFormatting>
  <conditionalFormatting sqref="A5:J6 K5:N5">
    <cfRule type="expression" dxfId="69" priority="13">
      <formula>IF(OR($M$23&gt;=1,$M$24&gt;=13),1,0)</formula>
    </cfRule>
  </conditionalFormatting>
  <conditionalFormatting sqref="A7:J8 K6:N6">
    <cfRule type="expression" dxfId="68" priority="12">
      <formula>IF(OR($M$23&gt;=2,$M$24&gt;=12),1,0)</formula>
    </cfRule>
  </conditionalFormatting>
  <conditionalFormatting sqref="A9:J10 K7:N7">
    <cfRule type="expression" dxfId="67" priority="11">
      <formula>IF(OR($M$23&gt;=3,$M$24&gt;=11),1,0)</formula>
    </cfRule>
  </conditionalFormatting>
  <conditionalFormatting sqref="A11:J12 K8:N8">
    <cfRule type="expression" dxfId="66" priority="10">
      <formula>IF(OR($M$23&gt;=4,$M$24&gt;=10),1,0)</formula>
    </cfRule>
  </conditionalFormatting>
  <conditionalFormatting sqref="A13:J14 K9:N9">
    <cfRule type="expression" dxfId="65" priority="9">
      <formula>IF(OR($M$23&gt;=5,$M$24&gt;=9),1,0)</formula>
    </cfRule>
  </conditionalFormatting>
  <conditionalFormatting sqref="A15:J16 K10:N10">
    <cfRule type="expression" dxfId="64" priority="8">
      <formula>IF(OR($M$23&gt;=6,$M$24&gt;=8),1,0)</formula>
    </cfRule>
  </conditionalFormatting>
  <conditionalFormatting sqref="A17:J18 K11:N11">
    <cfRule type="expression" dxfId="63" priority="7">
      <formula>IF(OR($M$23&gt;=7,$M$24&gt;=7),1,0)</formula>
    </cfRule>
  </conditionalFormatting>
  <conditionalFormatting sqref="A19:J20 K12:N12">
    <cfRule type="expression" dxfId="62" priority="6">
      <formula>IF(OR($M$23&gt;=8,$M$24&gt;=6),1,0)</formula>
    </cfRule>
  </conditionalFormatting>
  <conditionalFormatting sqref="A21:J22 K13:N13">
    <cfRule type="expression" dxfId="61" priority="5">
      <formula>IF(OR($M$23&gt;=9,$M$24&gt;=5),1,0)</formula>
    </cfRule>
  </conditionalFormatting>
  <conditionalFormatting sqref="A23:J24 K14:N14">
    <cfRule type="expression" dxfId="60" priority="4">
      <formula>IF(OR($M$23&gt;=10,$M$24&gt;=4),1,0)</formula>
    </cfRule>
  </conditionalFormatting>
  <conditionalFormatting sqref="A25:J26 K15:N15">
    <cfRule type="expression" dxfId="59" priority="3">
      <formula>IF(OR($M$23&gt;=11,$M$24&gt;=3),1,0)</formula>
    </cfRule>
  </conditionalFormatting>
  <conditionalFormatting sqref="A27:J28 K16:N16">
    <cfRule type="expression" dxfId="58" priority="2">
      <formula>IF(OR($M$23&gt;=12,$M$24&gt;=2),1,0)</formula>
    </cfRule>
  </conditionalFormatting>
  <conditionalFormatting sqref="A29:J30 K17:N17">
    <cfRule type="expression" dxfId="57" priority="1">
      <formula>IF(OR($M$23&gt;=13,$M$24&gt;=1),1,0)</formula>
    </cfRule>
  </conditionalFormatting>
  <pageMargins left="0.17708333333333334" right="0.17708333333333334" top="0.15748031496062992" bottom="0.19685039370078741" header="0" footer="0"/>
  <pageSetup paperSize="9" orientation="landscape" verticalDpi="0" r:id="rId1"/>
  <ignoredErrors>
    <ignoredError sqref="B5:B8 B9:B30 D6:J6 D5 D8:J8 D7 D10:J10 D9 D12:J12 D11 D14:J14 D13 D16:J16 D15 D18:J18 D17 D20:J20 D19 D22:J22 F5 H5 J5 F7 F9 F11 F13 F15 F17 F19 D21 F21 D24:J24 D23 F23 D26:J26 D25 F25 D28:J28 D27 F27 D30:J30 D29 F29 H7 H9 H11 H13 H15 H17 H19 H21 H23 H25 H27 H29 J7 J9 J11 J13 J15 J17 J19 J21 J23 J25 J27 J2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10"/>
  <sheetViews>
    <sheetView showGridLines="0" view="pageLayout" zoomScale="130" zoomScaleNormal="100" zoomScalePageLayoutView="130" workbookViewId="0">
      <selection activeCell="M1" sqref="M1"/>
    </sheetView>
  </sheetViews>
  <sheetFormatPr defaultColWidth="24" defaultRowHeight="9" customHeight="1" x14ac:dyDescent="0.3"/>
  <cols>
    <col min="1" max="1" width="3.28515625" style="178" customWidth="1"/>
    <col min="2" max="2" width="2" style="175" customWidth="1"/>
    <col min="3" max="3" width="7.5703125" style="175" customWidth="1"/>
    <col min="4" max="4" width="9.28515625" style="179" customWidth="1"/>
    <col min="5" max="5" width="3.28515625" style="175" customWidth="1"/>
    <col min="6" max="6" width="2" style="175" customWidth="1"/>
    <col min="7" max="7" width="7.5703125" style="175" customWidth="1"/>
    <col min="8" max="8" width="9.28515625" style="180" customWidth="1"/>
    <col min="9" max="9" width="3.28515625" style="175" customWidth="1"/>
    <col min="10" max="10" width="2" style="175" customWidth="1"/>
    <col min="11" max="11" width="7.5703125" style="175" customWidth="1"/>
    <col min="12" max="12" width="9.28515625" style="180" customWidth="1"/>
    <col min="13" max="13" width="5.5703125" style="187" customWidth="1"/>
    <col min="14" max="14" width="5.5703125" style="184" customWidth="1"/>
    <col min="15" max="15" width="3.28515625" style="175" customWidth="1"/>
    <col min="16" max="16" width="2" style="175" customWidth="1"/>
    <col min="17" max="17" width="7.5703125" style="175" customWidth="1"/>
    <col min="18" max="18" width="9.28515625" style="180" customWidth="1"/>
    <col min="19" max="19" width="3.28515625" style="175" customWidth="1"/>
    <col min="20" max="20" width="2" style="175" customWidth="1"/>
    <col min="21" max="21" width="7.5703125" style="175" customWidth="1"/>
    <col min="22" max="22" width="9.28515625" style="180" customWidth="1"/>
    <col min="23" max="23" width="3.28515625" style="175" customWidth="1"/>
    <col min="24" max="24" width="2" style="175" customWidth="1"/>
    <col min="25" max="25" width="1.140625" style="175" customWidth="1"/>
    <col min="26" max="30" width="3.140625" style="175" customWidth="1"/>
    <col min="31" max="31" width="4" style="175" hidden="1" customWidth="1"/>
    <col min="32" max="32" width="2.7109375" style="175" hidden="1" customWidth="1"/>
    <col min="33" max="33" width="1.85546875" style="175" hidden="1" customWidth="1"/>
    <col min="34" max="34" width="8.7109375" style="175" hidden="1" customWidth="1"/>
    <col min="35" max="35" width="23" style="175" hidden="1" customWidth="1"/>
    <col min="36" max="36" width="1.85546875" style="175" hidden="1" customWidth="1"/>
    <col min="37" max="37" width="2.7109375" style="175" hidden="1" customWidth="1"/>
    <col min="38" max="38" width="0" style="175" hidden="1" customWidth="1"/>
    <col min="39" max="16384" width="24" style="175"/>
  </cols>
  <sheetData>
    <row r="1" spans="1:37" ht="9" customHeight="1" x14ac:dyDescent="0.25">
      <c r="A1" s="352" t="s">
        <v>0</v>
      </c>
      <c r="B1" s="352"/>
      <c r="C1" s="352"/>
      <c r="D1" s="198">
        <f ca="1">$N$1-WEEKDAY($N$1,3)+0</f>
        <v>41652</v>
      </c>
      <c r="E1" s="347" t="s">
        <v>1</v>
      </c>
      <c r="F1" s="348"/>
      <c r="G1" s="348"/>
      <c r="H1" s="198">
        <f ca="1">$N$1-WEEKDAY($N$1,3)+1</f>
        <v>41653</v>
      </c>
      <c r="I1" s="347" t="s">
        <v>2</v>
      </c>
      <c r="J1" s="348"/>
      <c r="K1" s="348"/>
      <c r="L1" s="199">
        <f ca="1">$N$1-WEEKDAY($N$1,3)+2</f>
        <v>41654</v>
      </c>
      <c r="M1" s="212">
        <v>0</v>
      </c>
      <c r="N1" s="213">
        <f ca="1">TODAY()+7*M1</f>
        <v>41655</v>
      </c>
      <c r="O1" s="352" t="s">
        <v>3</v>
      </c>
      <c r="P1" s="352"/>
      <c r="Q1" s="352"/>
      <c r="R1" s="198">
        <f ca="1">$N$1-WEEKDAY($N$1,3)+3</f>
        <v>41655</v>
      </c>
      <c r="S1" s="347" t="s">
        <v>4</v>
      </c>
      <c r="T1" s="348"/>
      <c r="U1" s="348"/>
      <c r="V1" s="198">
        <f ca="1">$N$1-WEEKDAY($N$1,3)+4</f>
        <v>41656</v>
      </c>
      <c r="W1" s="347" t="s">
        <v>5</v>
      </c>
      <c r="X1" s="348"/>
      <c r="Y1" s="348"/>
      <c r="Z1" s="348"/>
      <c r="AA1" s="348"/>
      <c r="AB1" s="357">
        <f ca="1">$N$1-WEEKDAY($N$1,3)+5</f>
        <v>41657</v>
      </c>
      <c r="AC1" s="357"/>
      <c r="AD1" s="357"/>
      <c r="AE1" s="101"/>
      <c r="AF1" s="366">
        <f ca="1">YEAR($N$1)</f>
        <v>2014</v>
      </c>
      <c r="AG1" s="366"/>
      <c r="AH1" s="102"/>
      <c r="AI1" s="102"/>
      <c r="AJ1" s="367" t="s">
        <v>38</v>
      </c>
      <c r="AK1" s="368"/>
    </row>
    <row r="2" spans="1:37" ht="14.25" customHeight="1" x14ac:dyDescent="0.2">
      <c r="A2" s="369" t="str">
        <f ca="1">IFERROR(INDIRECT(ADDRESS(MATCH(CONCATENATE(DAY(D1),".",MONTH(D1)),$AE$2:$AE$12,0)+1,35)),IFERROR(CONCATENATE("Выходной за ",INDIRECT(ADDRESS(MATCH(CONCATENATE(DAY(D1),".",MONTH(D1)),$AE$14:$AE$24,0)+13,35))),""))</f>
        <v/>
      </c>
      <c r="B2" s="369"/>
      <c r="C2" s="369"/>
      <c r="D2" s="370"/>
      <c r="E2" s="371" t="str">
        <f ca="1">IFERROR(INDIRECT(ADDRESS(MATCH(CONCATENATE(DAY(H1),".",MONTH(H1)),$AE$2:$AE$12,0)+1,35)),IFERROR(CONCATENATE("Выходной за ",INDIRECT(ADDRESS(MATCH(CONCATENATE(DAY(H1),".",MONTH(H1)),$AE$14:$AE$24,0)+13,35))),""))</f>
        <v/>
      </c>
      <c r="F2" s="369"/>
      <c r="G2" s="369"/>
      <c r="H2" s="370"/>
      <c r="I2" s="371" t="str">
        <f ca="1">IFERROR(INDIRECT(ADDRESS(MATCH(CONCATENATE(DAY(L1),".",MONTH(L1)),$AE$2:$AE$12,0)+1,35)),IFERROR(CONCATENATE("Выходной за ",INDIRECT(ADDRESS(MATCH(CONCATENATE(DAY(L1),".",MONTH(L1)),$AE$14:$AE$24,0)+13,35))),""))</f>
        <v/>
      </c>
      <c r="J2" s="369"/>
      <c r="K2" s="369"/>
      <c r="L2" s="369"/>
      <c r="M2" s="185"/>
      <c r="N2" s="181"/>
      <c r="O2" s="369" t="str">
        <f ca="1">IFERROR(INDIRECT(ADDRESS(MATCH(CONCATENATE(DAY(R1),".",MONTH(R1)),$AE$2:$AE$12,0)+1,35)),IFERROR(CONCATENATE("Выходной за ",INDIRECT(ADDRESS(MATCH(CONCATENATE(DAY(R1),".",MONTH(R1)),$AE$14:$AE$24,0)+13,35))),""))</f>
        <v/>
      </c>
      <c r="P2" s="369"/>
      <c r="Q2" s="369"/>
      <c r="R2" s="370"/>
      <c r="S2" s="371" t="str">
        <f ca="1">IFERROR(INDIRECT(ADDRESS(MATCH(CONCATENATE(DAY(V1),".",MONTH(V1)),$AE$2:$AE$12,0)+1,35)),IFERROR(CONCATENATE("Выходной за ",INDIRECT(ADDRESS(MATCH(CONCATENATE(DAY(V1),".",MONTH(V1)),$AE$14:$AE$24,0)+13,35))),""))</f>
        <v/>
      </c>
      <c r="T2" s="369"/>
      <c r="U2" s="369"/>
      <c r="V2" s="370"/>
      <c r="W2" s="371" t="str">
        <f ca="1">IFERROR(INDIRECT(ADDRESS(MATCH(CONCATENATE(DAY(Z1),".",MONTH(Z1)),$AE$2:$AE$12,0)+1,35)),IFERROR(CONCATENATE("Выходной за ",INDIRECT(ADDRESS(MATCH(CONCATENATE(DAY(Z1),".",MONTH(Z1)),$AE$14:$AE$24,0)+13,35))),""))</f>
        <v/>
      </c>
      <c r="X2" s="369"/>
      <c r="Y2" s="369"/>
      <c r="Z2" s="369"/>
      <c r="AA2" s="369"/>
      <c r="AB2" s="369"/>
      <c r="AC2" s="369"/>
      <c r="AD2" s="369"/>
      <c r="AE2" s="106" t="str">
        <f>CONCATENATE(AF2,".",AG2)</f>
        <v>1.1</v>
      </c>
      <c r="AF2" s="107">
        <v>1</v>
      </c>
      <c r="AG2" s="107">
        <v>1</v>
      </c>
      <c r="AH2" s="108">
        <f ca="1">DATE(AF$1,AG2,AF2)</f>
        <v>41640</v>
      </c>
      <c r="AI2" s="109" t="s">
        <v>36</v>
      </c>
      <c r="AJ2" s="110" t="s">
        <v>29</v>
      </c>
      <c r="AK2" s="111">
        <f ca="1">MOD(AF1,19)</f>
        <v>0</v>
      </c>
    </row>
    <row r="3" spans="1:37" ht="14.25" customHeight="1" x14ac:dyDescent="0.2">
      <c r="A3" s="188"/>
      <c r="B3" s="188"/>
      <c r="C3" s="188"/>
      <c r="D3" s="189"/>
      <c r="E3" s="188"/>
      <c r="F3" s="188"/>
      <c r="G3" s="188"/>
      <c r="H3" s="189"/>
      <c r="I3" s="188"/>
      <c r="J3" s="188"/>
      <c r="K3" s="188"/>
      <c r="L3" s="190"/>
      <c r="M3" s="185"/>
      <c r="N3" s="181"/>
      <c r="O3" s="188"/>
      <c r="P3" s="188"/>
      <c r="Q3" s="188"/>
      <c r="R3" s="189"/>
      <c r="S3" s="188"/>
      <c r="T3" s="188"/>
      <c r="U3" s="188"/>
      <c r="V3" s="189"/>
      <c r="W3" s="188"/>
      <c r="X3" s="188"/>
      <c r="Y3" s="188"/>
      <c r="Z3" s="188"/>
      <c r="AA3" s="188"/>
      <c r="AB3" s="188"/>
      <c r="AC3" s="188"/>
      <c r="AD3" s="190"/>
      <c r="AE3" s="114" t="str">
        <f t="shared" ref="AE3:AE9" si="0">CONCATENATE(AF3,".",AG3)</f>
        <v>7.1</v>
      </c>
      <c r="AF3" s="115">
        <v>7</v>
      </c>
      <c r="AG3" s="115">
        <v>1</v>
      </c>
      <c r="AH3" s="108">
        <f t="shared" ref="AH3:AH9" ca="1" si="1">DATE(AF$1,AG3,AF3)</f>
        <v>41646</v>
      </c>
      <c r="AI3" s="117" t="s">
        <v>40</v>
      </c>
      <c r="AJ3" s="110" t="s">
        <v>30</v>
      </c>
      <c r="AK3" s="111">
        <f ca="1">MOD(AF1,4)</f>
        <v>2</v>
      </c>
    </row>
    <row r="4" spans="1:37" ht="14.25" customHeight="1" x14ac:dyDescent="0.2">
      <c r="A4" s="188"/>
      <c r="B4" s="191"/>
      <c r="C4" s="188"/>
      <c r="D4" s="189"/>
      <c r="E4" s="188"/>
      <c r="F4" s="191"/>
      <c r="G4" s="188"/>
      <c r="H4" s="189"/>
      <c r="I4" s="188"/>
      <c r="J4" s="191"/>
      <c r="K4" s="188"/>
      <c r="L4" s="190"/>
      <c r="M4" s="185"/>
      <c r="N4" s="181"/>
      <c r="O4" s="188"/>
      <c r="P4" s="191"/>
      <c r="Q4" s="188"/>
      <c r="R4" s="189"/>
      <c r="S4" s="188"/>
      <c r="T4" s="191"/>
      <c r="U4" s="188"/>
      <c r="V4" s="189"/>
      <c r="W4" s="188"/>
      <c r="X4" s="191"/>
      <c r="Y4" s="188"/>
      <c r="Z4" s="188"/>
      <c r="AA4" s="188"/>
      <c r="AB4" s="188"/>
      <c r="AC4" s="188"/>
      <c r="AD4" s="190"/>
      <c r="AE4" s="114" t="str">
        <f t="shared" si="0"/>
        <v>8.3</v>
      </c>
      <c r="AF4" s="115">
        <v>8</v>
      </c>
      <c r="AG4" s="115">
        <v>3</v>
      </c>
      <c r="AH4" s="108">
        <f t="shared" ca="1" si="1"/>
        <v>41706</v>
      </c>
      <c r="AI4" s="117" t="s">
        <v>41</v>
      </c>
      <c r="AJ4" s="110" t="s">
        <v>31</v>
      </c>
      <c r="AK4" s="111">
        <f ca="1">MOD(AF1,7)</f>
        <v>5</v>
      </c>
    </row>
    <row r="5" spans="1:37" ht="7.5" customHeight="1" x14ac:dyDescent="0.2">
      <c r="A5" s="343">
        <v>9</v>
      </c>
      <c r="B5" s="341" t="s">
        <v>7</v>
      </c>
      <c r="C5" s="341"/>
      <c r="D5" s="342"/>
      <c r="E5" s="343">
        <f>$A5</f>
        <v>9</v>
      </c>
      <c r="F5" s="341" t="s">
        <v>7</v>
      </c>
      <c r="G5" s="341"/>
      <c r="H5" s="342"/>
      <c r="I5" s="343">
        <f>$A5</f>
        <v>9</v>
      </c>
      <c r="J5" s="341" t="s">
        <v>7</v>
      </c>
      <c r="K5" s="341"/>
      <c r="L5" s="341"/>
      <c r="M5" s="186"/>
      <c r="N5" s="183"/>
      <c r="O5" s="343">
        <f>$A5</f>
        <v>9</v>
      </c>
      <c r="P5" s="341" t="s">
        <v>7</v>
      </c>
      <c r="Q5" s="341"/>
      <c r="R5" s="342"/>
      <c r="S5" s="343">
        <f>$A5</f>
        <v>9</v>
      </c>
      <c r="T5" s="341" t="s">
        <v>7</v>
      </c>
      <c r="U5" s="341"/>
      <c r="V5" s="342"/>
      <c r="W5" s="343">
        <f>$A5+3</f>
        <v>12</v>
      </c>
      <c r="X5" s="353" t="s">
        <v>7</v>
      </c>
      <c r="Y5" s="353"/>
      <c r="Z5" s="353"/>
      <c r="AA5" s="353"/>
      <c r="AB5" s="353"/>
      <c r="AC5" s="353"/>
      <c r="AD5" s="353"/>
      <c r="AE5" s="114" t="str">
        <f t="shared" si="0"/>
        <v>1.5</v>
      </c>
      <c r="AF5" s="115">
        <v>1</v>
      </c>
      <c r="AG5" s="115">
        <v>5</v>
      </c>
      <c r="AH5" s="108">
        <f t="shared" ca="1" si="1"/>
        <v>41760</v>
      </c>
      <c r="AI5" s="117" t="s">
        <v>42</v>
      </c>
      <c r="AJ5" s="110" t="s">
        <v>32</v>
      </c>
      <c r="AK5" s="111">
        <f ca="1">MOD(19*AK2+15,30)</f>
        <v>15</v>
      </c>
    </row>
    <row r="6" spans="1:37" ht="7.5" customHeight="1" x14ac:dyDescent="0.2">
      <c r="A6" s="343"/>
      <c r="B6" s="341" t="s">
        <v>48</v>
      </c>
      <c r="C6" s="341"/>
      <c r="D6" s="342"/>
      <c r="E6" s="343"/>
      <c r="F6" s="341" t="s">
        <v>48</v>
      </c>
      <c r="G6" s="341"/>
      <c r="H6" s="342"/>
      <c r="I6" s="343"/>
      <c r="J6" s="341" t="s">
        <v>48</v>
      </c>
      <c r="K6" s="341"/>
      <c r="L6" s="341"/>
      <c r="M6" s="186"/>
      <c r="N6" s="183"/>
      <c r="O6" s="343"/>
      <c r="P6" s="341" t="s">
        <v>48</v>
      </c>
      <c r="Q6" s="341"/>
      <c r="R6" s="342"/>
      <c r="S6" s="343"/>
      <c r="T6" s="341" t="s">
        <v>48</v>
      </c>
      <c r="U6" s="341"/>
      <c r="V6" s="342"/>
      <c r="W6" s="343"/>
      <c r="X6" s="353" t="s">
        <v>48</v>
      </c>
      <c r="Y6" s="353"/>
      <c r="Z6" s="353"/>
      <c r="AA6" s="353"/>
      <c r="AB6" s="353"/>
      <c r="AC6" s="353"/>
      <c r="AD6" s="353"/>
      <c r="AE6" s="114" t="str">
        <f t="shared" si="0"/>
        <v>2.5</v>
      </c>
      <c r="AF6" s="115">
        <v>2</v>
      </c>
      <c r="AG6" s="115">
        <v>5</v>
      </c>
      <c r="AH6" s="108">
        <f t="shared" ca="1" si="1"/>
        <v>41761</v>
      </c>
      <c r="AI6" s="117" t="s">
        <v>42</v>
      </c>
      <c r="AJ6" s="118" t="s">
        <v>33</v>
      </c>
      <c r="AK6" s="119">
        <f ca="1">MOD(2*AK3+4*AK4+6*AK5+6,7)</f>
        <v>1</v>
      </c>
    </row>
    <row r="7" spans="1:37" ht="7.5" customHeight="1" x14ac:dyDescent="0.2">
      <c r="A7" s="343"/>
      <c r="B7" s="341" t="s">
        <v>8</v>
      </c>
      <c r="C7" s="341"/>
      <c r="D7" s="342"/>
      <c r="E7" s="343"/>
      <c r="F7" s="341" t="s">
        <v>8</v>
      </c>
      <c r="G7" s="341"/>
      <c r="H7" s="342"/>
      <c r="I7" s="343"/>
      <c r="J7" s="341" t="s">
        <v>8</v>
      </c>
      <c r="K7" s="341"/>
      <c r="L7" s="341"/>
      <c r="M7" s="186"/>
      <c r="N7" s="183"/>
      <c r="O7" s="343"/>
      <c r="P7" s="341" t="s">
        <v>8</v>
      </c>
      <c r="Q7" s="341"/>
      <c r="R7" s="342"/>
      <c r="S7" s="343"/>
      <c r="T7" s="341" t="s">
        <v>8</v>
      </c>
      <c r="U7" s="341"/>
      <c r="V7" s="342"/>
      <c r="W7" s="343"/>
      <c r="X7" s="353" t="s">
        <v>8</v>
      </c>
      <c r="Y7" s="353"/>
      <c r="Z7" s="353"/>
      <c r="AA7" s="353"/>
      <c r="AB7" s="353"/>
      <c r="AC7" s="353"/>
      <c r="AD7" s="353"/>
      <c r="AE7" s="114" t="str">
        <f t="shared" si="0"/>
        <v>9.5</v>
      </c>
      <c r="AF7" s="115">
        <v>9</v>
      </c>
      <c r="AG7" s="115">
        <v>5</v>
      </c>
      <c r="AH7" s="108">
        <f t="shared" ca="1" si="1"/>
        <v>41768</v>
      </c>
      <c r="AI7" s="117" t="s">
        <v>37</v>
      </c>
      <c r="AJ7" s="59"/>
      <c r="AK7" s="59"/>
    </row>
    <row r="8" spans="1:37" ht="14.25" customHeight="1" x14ac:dyDescent="0.3">
      <c r="A8" s="176"/>
      <c r="B8" s="344" t="s">
        <v>47</v>
      </c>
      <c r="C8" s="344"/>
      <c r="D8" s="345"/>
      <c r="E8" s="176"/>
      <c r="F8" s="344" t="s">
        <v>47</v>
      </c>
      <c r="G8" s="344"/>
      <c r="H8" s="345"/>
      <c r="I8" s="176"/>
      <c r="J8" s="344" t="s">
        <v>47</v>
      </c>
      <c r="K8" s="344"/>
      <c r="L8" s="344"/>
      <c r="M8" s="186"/>
      <c r="N8" s="183"/>
      <c r="O8" s="176"/>
      <c r="P8" s="344" t="s">
        <v>47</v>
      </c>
      <c r="Q8" s="344"/>
      <c r="R8" s="345"/>
      <c r="S8" s="176"/>
      <c r="T8" s="344" t="s">
        <v>47</v>
      </c>
      <c r="U8" s="344"/>
      <c r="V8" s="345"/>
      <c r="W8" s="176"/>
      <c r="X8" s="354" t="s">
        <v>47</v>
      </c>
      <c r="Y8" s="354"/>
      <c r="Z8" s="354"/>
      <c r="AA8" s="354"/>
      <c r="AB8" s="354"/>
      <c r="AC8" s="354"/>
      <c r="AD8" s="354"/>
      <c r="AE8" s="114" t="str">
        <f t="shared" si="0"/>
        <v>28.6</v>
      </c>
      <c r="AF8" s="115">
        <v>28</v>
      </c>
      <c r="AG8" s="115">
        <v>6</v>
      </c>
      <c r="AH8" s="108">
        <f t="shared" ca="1" si="1"/>
        <v>41818</v>
      </c>
      <c r="AI8" s="117" t="s">
        <v>43</v>
      </c>
      <c r="AJ8" s="59"/>
      <c r="AK8" s="59"/>
    </row>
    <row r="9" spans="1:37" ht="7.5" customHeight="1" x14ac:dyDescent="0.2">
      <c r="A9" s="343">
        <f>IF(A5&gt;=23,A5-24,A5)+1</f>
        <v>10</v>
      </c>
      <c r="B9" s="341" t="s">
        <v>7</v>
      </c>
      <c r="C9" s="341"/>
      <c r="D9" s="342"/>
      <c r="E9" s="343">
        <f>IF(E5&gt;=23,E5-24,E5)+1</f>
        <v>10</v>
      </c>
      <c r="F9" s="341" t="s">
        <v>7</v>
      </c>
      <c r="G9" s="341"/>
      <c r="H9" s="342"/>
      <c r="I9" s="343">
        <f>IF(I5&gt;=23,I5-24,I5)+1</f>
        <v>10</v>
      </c>
      <c r="J9" s="341" t="s">
        <v>7</v>
      </c>
      <c r="K9" s="341"/>
      <c r="L9" s="341"/>
      <c r="M9" s="186"/>
      <c r="N9" s="183"/>
      <c r="O9" s="343">
        <f>IF(O5&gt;=23,O5-24,O5)+1</f>
        <v>10</v>
      </c>
      <c r="P9" s="341" t="s">
        <v>7</v>
      </c>
      <c r="Q9" s="341"/>
      <c r="R9" s="342"/>
      <c r="S9" s="343">
        <f>IF(S5&gt;=23,S5-24,S5)+1</f>
        <v>10</v>
      </c>
      <c r="T9" s="341" t="s">
        <v>7</v>
      </c>
      <c r="U9" s="341"/>
      <c r="V9" s="342"/>
      <c r="W9" s="343">
        <f>IF(W5&gt;=23,W5-24,W5)+1</f>
        <v>13</v>
      </c>
      <c r="X9" s="353" t="s">
        <v>7</v>
      </c>
      <c r="Y9" s="353"/>
      <c r="Z9" s="353"/>
      <c r="AA9" s="353"/>
      <c r="AB9" s="353"/>
      <c r="AC9" s="353"/>
      <c r="AD9" s="353"/>
      <c r="AE9" s="114" t="str">
        <f t="shared" si="0"/>
        <v>24.8</v>
      </c>
      <c r="AF9" s="121">
        <v>24</v>
      </c>
      <c r="AG9" s="121">
        <v>8</v>
      </c>
      <c r="AH9" s="108">
        <f t="shared" ca="1" si="1"/>
        <v>41875</v>
      </c>
      <c r="AI9" s="122" t="s">
        <v>44</v>
      </c>
      <c r="AJ9" s="59"/>
      <c r="AK9" s="59"/>
    </row>
    <row r="10" spans="1:37" ht="7.5" customHeight="1" x14ac:dyDescent="0.2">
      <c r="A10" s="343"/>
      <c r="B10" s="341" t="s">
        <v>48</v>
      </c>
      <c r="C10" s="341"/>
      <c r="D10" s="342"/>
      <c r="E10" s="343"/>
      <c r="F10" s="341" t="s">
        <v>48</v>
      </c>
      <c r="G10" s="341"/>
      <c r="H10" s="342"/>
      <c r="I10" s="343"/>
      <c r="J10" s="341" t="s">
        <v>48</v>
      </c>
      <c r="K10" s="341"/>
      <c r="L10" s="341"/>
      <c r="M10" s="186"/>
      <c r="N10" s="183"/>
      <c r="O10" s="343"/>
      <c r="P10" s="341" t="s">
        <v>48</v>
      </c>
      <c r="Q10" s="341"/>
      <c r="R10" s="342"/>
      <c r="S10" s="343"/>
      <c r="T10" s="341" t="s">
        <v>48</v>
      </c>
      <c r="U10" s="341"/>
      <c r="V10" s="342"/>
      <c r="W10" s="343"/>
      <c r="X10" s="353" t="s">
        <v>48</v>
      </c>
      <c r="Y10" s="353"/>
      <c r="Z10" s="353"/>
      <c r="AA10" s="353"/>
      <c r="AB10" s="353"/>
      <c r="AC10" s="353"/>
      <c r="AD10" s="353"/>
      <c r="AE10" s="114" t="str">
        <f ca="1">CONCATENATE(DAY(AH10),".",MONTH(AH10))</f>
        <v>20.4</v>
      </c>
      <c r="AF10" s="113">
        <f ca="1">IF(AK5+AK6&lt;9,22+AK5+AK6,AK5+AK6-9)+13</f>
        <v>20</v>
      </c>
      <c r="AG10" s="113">
        <f ca="1">IF(AK5+AK6&lt;9,3,4)</f>
        <v>4</v>
      </c>
      <c r="AH10" s="116">
        <f ca="1">DATE(AF$1,AG10,AF10)</f>
        <v>41749</v>
      </c>
      <c r="AI10" s="123" t="s">
        <v>35</v>
      </c>
      <c r="AJ10" s="59"/>
      <c r="AK10" s="59"/>
    </row>
    <row r="11" spans="1:37" ht="7.5" customHeight="1" x14ac:dyDescent="0.2">
      <c r="A11" s="343"/>
      <c r="B11" s="341" t="s">
        <v>8</v>
      </c>
      <c r="C11" s="341"/>
      <c r="D11" s="342"/>
      <c r="E11" s="343"/>
      <c r="F11" s="341" t="s">
        <v>8</v>
      </c>
      <c r="G11" s="341"/>
      <c r="H11" s="342"/>
      <c r="I11" s="343"/>
      <c r="J11" s="341" t="s">
        <v>8</v>
      </c>
      <c r="K11" s="341"/>
      <c r="L11" s="341"/>
      <c r="M11" s="186"/>
      <c r="N11" s="183"/>
      <c r="O11" s="343"/>
      <c r="P11" s="341" t="s">
        <v>8</v>
      </c>
      <c r="Q11" s="341"/>
      <c r="R11" s="342"/>
      <c r="S11" s="343"/>
      <c r="T11" s="341" t="s">
        <v>8</v>
      </c>
      <c r="U11" s="341"/>
      <c r="V11" s="342"/>
      <c r="W11" s="343"/>
      <c r="X11" s="353" t="s">
        <v>8</v>
      </c>
      <c r="Y11" s="353"/>
      <c r="Z11" s="353"/>
      <c r="AA11" s="353"/>
      <c r="AB11" s="353"/>
      <c r="AC11" s="353"/>
      <c r="AD11" s="353"/>
      <c r="AE11" s="114" t="str">
        <f ca="1">CONCATENATE(DAY(AH11),".",MONTH(AH11))</f>
        <v>8.6</v>
      </c>
      <c r="AF11" s="113">
        <f ca="1">AF10+49</f>
        <v>69</v>
      </c>
      <c r="AG11" s="113">
        <f ca="1">AG10</f>
        <v>4</v>
      </c>
      <c r="AH11" s="116">
        <f ca="1">DATE(AF$1,AG11,AF11)</f>
        <v>41798</v>
      </c>
      <c r="AI11" s="111" t="s">
        <v>34</v>
      </c>
      <c r="AJ11" s="59"/>
      <c r="AK11" s="59"/>
    </row>
    <row r="12" spans="1:37" ht="14.25" customHeight="1" x14ac:dyDescent="0.3">
      <c r="A12" s="176"/>
      <c r="B12" s="344" t="s">
        <v>47</v>
      </c>
      <c r="C12" s="344"/>
      <c r="D12" s="345"/>
      <c r="E12" s="176"/>
      <c r="F12" s="344" t="s">
        <v>47</v>
      </c>
      <c r="G12" s="344"/>
      <c r="H12" s="345"/>
      <c r="I12" s="176"/>
      <c r="J12" s="344" t="s">
        <v>47</v>
      </c>
      <c r="K12" s="344"/>
      <c r="L12" s="344"/>
      <c r="M12" s="186"/>
      <c r="N12" s="183"/>
      <c r="O12" s="176"/>
      <c r="P12" s="344" t="s">
        <v>47</v>
      </c>
      <c r="Q12" s="344"/>
      <c r="R12" s="345"/>
      <c r="S12" s="176"/>
      <c r="T12" s="344" t="s">
        <v>47</v>
      </c>
      <c r="U12" s="344"/>
      <c r="V12" s="345"/>
      <c r="W12" s="176"/>
      <c r="X12" s="354" t="s">
        <v>47</v>
      </c>
      <c r="Y12" s="354"/>
      <c r="Z12" s="354"/>
      <c r="AA12" s="354"/>
      <c r="AB12" s="354"/>
      <c r="AC12" s="354"/>
      <c r="AD12" s="354"/>
      <c r="AE12" s="124"/>
      <c r="AF12" s="125"/>
      <c r="AG12" s="125"/>
      <c r="AH12" s="215"/>
      <c r="AI12" s="126"/>
      <c r="AJ12" s="59"/>
      <c r="AK12" s="59"/>
    </row>
    <row r="13" spans="1:37" ht="7.5" customHeight="1" x14ac:dyDescent="0.2">
      <c r="A13" s="343">
        <f>IF(A9&gt;=23,A9-24,A9)+1</f>
        <v>11</v>
      </c>
      <c r="B13" s="341" t="s">
        <v>7</v>
      </c>
      <c r="C13" s="341"/>
      <c r="D13" s="342"/>
      <c r="E13" s="343">
        <f>IF(E9&gt;=23,E9-24,E9)+1</f>
        <v>11</v>
      </c>
      <c r="F13" s="341" t="s">
        <v>7</v>
      </c>
      <c r="G13" s="341"/>
      <c r="H13" s="342"/>
      <c r="I13" s="343">
        <f>IF(I9&gt;=23,I9-24,I9)+1</f>
        <v>11</v>
      </c>
      <c r="J13" s="341" t="s">
        <v>7</v>
      </c>
      <c r="K13" s="341"/>
      <c r="L13" s="341"/>
      <c r="M13" s="186"/>
      <c r="N13" s="183"/>
      <c r="O13" s="343">
        <f>IF(O9&gt;=23,O9-24,O9)+1</f>
        <v>11</v>
      </c>
      <c r="P13" s="341" t="s">
        <v>7</v>
      </c>
      <c r="Q13" s="341"/>
      <c r="R13" s="342"/>
      <c r="S13" s="343">
        <f>IF(S9&gt;=23,S9-24,S9)+1</f>
        <v>11</v>
      </c>
      <c r="T13" s="341" t="s">
        <v>7</v>
      </c>
      <c r="U13" s="341"/>
      <c r="V13" s="342"/>
      <c r="W13" s="343">
        <f>IF(W9&gt;=23,W9-24,W9)+1</f>
        <v>14</v>
      </c>
      <c r="X13" s="353" t="s">
        <v>7</v>
      </c>
      <c r="Y13" s="353"/>
      <c r="Z13" s="353"/>
      <c r="AA13" s="353"/>
      <c r="AB13" s="353"/>
      <c r="AC13" s="353"/>
      <c r="AD13" s="353"/>
      <c r="AE13" s="106"/>
      <c r="AF13" s="104"/>
      <c r="AG13" s="104"/>
      <c r="AH13" s="104"/>
      <c r="AI13" s="127" t="s">
        <v>39</v>
      </c>
      <c r="AJ13" s="59"/>
      <c r="AK13" s="59"/>
    </row>
    <row r="14" spans="1:37" ht="7.5" customHeight="1" x14ac:dyDescent="0.2">
      <c r="A14" s="343"/>
      <c r="B14" s="341" t="s">
        <v>48</v>
      </c>
      <c r="C14" s="341"/>
      <c r="D14" s="342"/>
      <c r="E14" s="343"/>
      <c r="F14" s="341" t="s">
        <v>48</v>
      </c>
      <c r="G14" s="341"/>
      <c r="H14" s="342"/>
      <c r="I14" s="343"/>
      <c r="J14" s="341" t="s">
        <v>48</v>
      </c>
      <c r="K14" s="341"/>
      <c r="L14" s="341"/>
      <c r="M14" s="186"/>
      <c r="N14" s="183"/>
      <c r="O14" s="343"/>
      <c r="P14" s="341" t="s">
        <v>48</v>
      </c>
      <c r="Q14" s="341"/>
      <c r="R14" s="342"/>
      <c r="S14" s="343"/>
      <c r="T14" s="341" t="s">
        <v>48</v>
      </c>
      <c r="U14" s="341"/>
      <c r="V14" s="342"/>
      <c r="W14" s="343"/>
      <c r="X14" s="353" t="s">
        <v>48</v>
      </c>
      <c r="Y14" s="353"/>
      <c r="Z14" s="353"/>
      <c r="AA14" s="353"/>
      <c r="AB14" s="353"/>
      <c r="AC14" s="353"/>
      <c r="AD14" s="353"/>
      <c r="AE14" s="114" t="str">
        <f ca="1">IFERROR(CONCATENATE(DAY(AH14),".",MONTH(AH14)),"")</f>
        <v/>
      </c>
      <c r="AF14" s="113"/>
      <c r="AG14" s="113"/>
      <c r="AH14" s="116" t="str">
        <f t="shared" ref="AH14:AH23" ca="1" si="2">IF(WEEKDAY(AH2,2)&gt;5,AH2+(8-WEEKDAY(AH2,2)),"")</f>
        <v/>
      </c>
      <c r="AI14" s="123" t="str">
        <f>AI2</f>
        <v>Новый год</v>
      </c>
      <c r="AJ14" s="59"/>
      <c r="AK14" s="59"/>
    </row>
    <row r="15" spans="1:37" ht="7.5" customHeight="1" x14ac:dyDescent="0.2">
      <c r="A15" s="343"/>
      <c r="B15" s="341" t="s">
        <v>8</v>
      </c>
      <c r="C15" s="341"/>
      <c r="D15" s="342"/>
      <c r="E15" s="343"/>
      <c r="F15" s="341" t="s">
        <v>8</v>
      </c>
      <c r="G15" s="341"/>
      <c r="H15" s="342"/>
      <c r="I15" s="343"/>
      <c r="J15" s="341" t="s">
        <v>8</v>
      </c>
      <c r="K15" s="341"/>
      <c r="L15" s="341"/>
      <c r="M15" s="186"/>
      <c r="N15" s="183"/>
      <c r="O15" s="343"/>
      <c r="P15" s="341" t="s">
        <v>8</v>
      </c>
      <c r="Q15" s="341"/>
      <c r="R15" s="342"/>
      <c r="S15" s="343"/>
      <c r="T15" s="341" t="s">
        <v>8</v>
      </c>
      <c r="U15" s="341"/>
      <c r="V15" s="342"/>
      <c r="W15" s="343"/>
      <c r="X15" s="353" t="s">
        <v>8</v>
      </c>
      <c r="Y15" s="353"/>
      <c r="Z15" s="353"/>
      <c r="AA15" s="353"/>
      <c r="AB15" s="353"/>
      <c r="AC15" s="353"/>
      <c r="AD15" s="353"/>
      <c r="AE15" s="114" t="str">
        <f t="shared" ref="AE15:AE23" ca="1" si="3">IFERROR(CONCATENATE(DAY(AH15),".",MONTH(AH15)),"")</f>
        <v/>
      </c>
      <c r="AF15" s="113"/>
      <c r="AG15" s="113"/>
      <c r="AH15" s="116" t="str">
        <f t="shared" ca="1" si="2"/>
        <v/>
      </c>
      <c r="AI15" s="123" t="str">
        <f t="shared" ref="AI15:AI21" si="4">AI3</f>
        <v>Рождество Христово</v>
      </c>
      <c r="AJ15" s="59"/>
      <c r="AK15" s="59"/>
    </row>
    <row r="16" spans="1:37" ht="14.25" customHeight="1" x14ac:dyDescent="0.2">
      <c r="A16" s="177"/>
      <c r="B16" s="344" t="s">
        <v>47</v>
      </c>
      <c r="C16" s="344"/>
      <c r="D16" s="345"/>
      <c r="E16" s="177"/>
      <c r="F16" s="344" t="s">
        <v>47</v>
      </c>
      <c r="G16" s="344"/>
      <c r="H16" s="345"/>
      <c r="I16" s="177"/>
      <c r="J16" s="344" t="s">
        <v>47</v>
      </c>
      <c r="K16" s="344"/>
      <c r="L16" s="344"/>
      <c r="M16" s="186"/>
      <c r="N16" s="183"/>
      <c r="O16" s="177"/>
      <c r="P16" s="344" t="s">
        <v>47</v>
      </c>
      <c r="Q16" s="344"/>
      <c r="R16" s="345"/>
      <c r="S16" s="177"/>
      <c r="T16" s="344" t="s">
        <v>47</v>
      </c>
      <c r="U16" s="344"/>
      <c r="V16" s="345"/>
      <c r="W16" s="177"/>
      <c r="X16" s="354" t="s">
        <v>47</v>
      </c>
      <c r="Y16" s="354"/>
      <c r="Z16" s="354"/>
      <c r="AA16" s="354"/>
      <c r="AB16" s="354"/>
      <c r="AC16" s="354"/>
      <c r="AD16" s="354"/>
      <c r="AE16" s="114" t="str">
        <f t="shared" ca="1" si="3"/>
        <v>10.3</v>
      </c>
      <c r="AF16" s="113"/>
      <c r="AG16" s="113"/>
      <c r="AH16" s="116">
        <f t="shared" ca="1" si="2"/>
        <v>41708</v>
      </c>
      <c r="AI16" s="123" t="str">
        <f t="shared" si="4"/>
        <v>Женский день</v>
      </c>
      <c r="AJ16" s="59"/>
      <c r="AK16" s="59"/>
    </row>
    <row r="17" spans="1:37" ht="7.5" customHeight="1" x14ac:dyDescent="0.2">
      <c r="A17" s="343">
        <f>IF(A13&gt;=23,A13-24,A13)+1</f>
        <v>12</v>
      </c>
      <c r="B17" s="341" t="s">
        <v>7</v>
      </c>
      <c r="C17" s="341"/>
      <c r="D17" s="342"/>
      <c r="E17" s="343">
        <f>IF(E13&gt;=23,E13-24,E13)+1</f>
        <v>12</v>
      </c>
      <c r="F17" s="341" t="s">
        <v>7</v>
      </c>
      <c r="G17" s="341"/>
      <c r="H17" s="342"/>
      <c r="I17" s="343">
        <f>IF(I13&gt;=23,I13-24,I13)+1</f>
        <v>12</v>
      </c>
      <c r="J17" s="341" t="s">
        <v>7</v>
      </c>
      <c r="K17" s="341"/>
      <c r="L17" s="341"/>
      <c r="M17" s="186"/>
      <c r="N17" s="183"/>
      <c r="O17" s="343">
        <f>IF(O13&gt;=23,O13-24,O13)+1</f>
        <v>12</v>
      </c>
      <c r="P17" s="341" t="s">
        <v>7</v>
      </c>
      <c r="Q17" s="341"/>
      <c r="R17" s="342"/>
      <c r="S17" s="343">
        <f>IF(S13&gt;=23,S13-24,S13)+1</f>
        <v>12</v>
      </c>
      <c r="T17" s="341" t="s">
        <v>7</v>
      </c>
      <c r="U17" s="341"/>
      <c r="V17" s="342"/>
      <c r="W17" s="343">
        <f>IF(W13&gt;=23,W13-24,W13)+1</f>
        <v>15</v>
      </c>
      <c r="X17" s="353" t="s">
        <v>7</v>
      </c>
      <c r="Y17" s="353"/>
      <c r="Z17" s="353"/>
      <c r="AA17" s="353"/>
      <c r="AB17" s="353"/>
      <c r="AC17" s="353"/>
      <c r="AD17" s="353"/>
      <c r="AE17" s="114" t="str">
        <f t="shared" ca="1" si="3"/>
        <v/>
      </c>
      <c r="AF17" s="113"/>
      <c r="AG17" s="113"/>
      <c r="AH17" s="116" t="str">
        <f ca="1">IF(WEEKDAY(AH5,2)&gt;5,AH5+2,"")</f>
        <v/>
      </c>
      <c r="AI17" s="123" t="str">
        <f t="shared" si="4"/>
        <v>День солидарности трудящихся</v>
      </c>
      <c r="AJ17" s="59"/>
      <c r="AK17" s="59"/>
    </row>
    <row r="18" spans="1:37" ht="7.5" customHeight="1" x14ac:dyDescent="0.2">
      <c r="A18" s="343"/>
      <c r="B18" s="341" t="s">
        <v>48</v>
      </c>
      <c r="C18" s="341"/>
      <c r="D18" s="342"/>
      <c r="E18" s="343"/>
      <c r="F18" s="341" t="s">
        <v>48</v>
      </c>
      <c r="G18" s="341"/>
      <c r="H18" s="342"/>
      <c r="I18" s="343"/>
      <c r="J18" s="341" t="s">
        <v>48</v>
      </c>
      <c r="K18" s="341"/>
      <c r="L18" s="341"/>
      <c r="M18" s="186"/>
      <c r="N18" s="183"/>
      <c r="O18" s="343"/>
      <c r="P18" s="341" t="s">
        <v>48</v>
      </c>
      <c r="Q18" s="341"/>
      <c r="R18" s="342"/>
      <c r="S18" s="343"/>
      <c r="T18" s="341" t="s">
        <v>48</v>
      </c>
      <c r="U18" s="341"/>
      <c r="V18" s="342"/>
      <c r="W18" s="343"/>
      <c r="X18" s="353" t="s">
        <v>48</v>
      </c>
      <c r="Y18" s="353"/>
      <c r="Z18" s="353"/>
      <c r="AA18" s="353"/>
      <c r="AB18" s="353"/>
      <c r="AC18" s="353"/>
      <c r="AD18" s="353"/>
      <c r="AE18" s="114" t="str">
        <f t="shared" ca="1" si="3"/>
        <v/>
      </c>
      <c r="AF18" s="113"/>
      <c r="AG18" s="113"/>
      <c r="AH18" s="116" t="str">
        <f ca="1">IF(WEEKDAY(AH6,2)&gt;5,AH6+2,"")</f>
        <v/>
      </c>
      <c r="AI18" s="123" t="str">
        <f t="shared" si="4"/>
        <v>День солидарности трудящихся</v>
      </c>
      <c r="AJ18" s="59"/>
      <c r="AK18" s="59"/>
    </row>
    <row r="19" spans="1:37" ht="7.5" customHeight="1" x14ac:dyDescent="0.2">
      <c r="A19" s="343"/>
      <c r="B19" s="341" t="s">
        <v>8</v>
      </c>
      <c r="C19" s="341"/>
      <c r="D19" s="342"/>
      <c r="E19" s="343"/>
      <c r="F19" s="341" t="s">
        <v>8</v>
      </c>
      <c r="G19" s="341"/>
      <c r="H19" s="342"/>
      <c r="I19" s="343"/>
      <c r="J19" s="341" t="s">
        <v>8</v>
      </c>
      <c r="K19" s="341"/>
      <c r="L19" s="341"/>
      <c r="M19" s="186"/>
      <c r="N19" s="183"/>
      <c r="O19" s="343"/>
      <c r="P19" s="341" t="s">
        <v>8</v>
      </c>
      <c r="Q19" s="341"/>
      <c r="R19" s="342"/>
      <c r="S19" s="343"/>
      <c r="T19" s="341" t="s">
        <v>8</v>
      </c>
      <c r="U19" s="341"/>
      <c r="V19" s="342"/>
      <c r="W19" s="343"/>
      <c r="X19" s="353" t="s">
        <v>8</v>
      </c>
      <c r="Y19" s="353"/>
      <c r="Z19" s="353"/>
      <c r="AA19" s="353"/>
      <c r="AB19" s="353"/>
      <c r="AC19" s="353"/>
      <c r="AD19" s="353"/>
      <c r="AE19" s="114" t="str">
        <f t="shared" ca="1" si="3"/>
        <v/>
      </c>
      <c r="AF19" s="113"/>
      <c r="AG19" s="113"/>
      <c r="AH19" s="116" t="str">
        <f t="shared" ca="1" si="2"/>
        <v/>
      </c>
      <c r="AI19" s="123" t="str">
        <f t="shared" si="4"/>
        <v>День Победы</v>
      </c>
      <c r="AJ19" s="59"/>
      <c r="AK19" s="59"/>
    </row>
    <row r="20" spans="1:37" ht="14.25" customHeight="1" x14ac:dyDescent="0.3">
      <c r="A20" s="176"/>
      <c r="B20" s="344" t="s">
        <v>47</v>
      </c>
      <c r="C20" s="344"/>
      <c r="D20" s="345"/>
      <c r="E20" s="176"/>
      <c r="F20" s="344" t="s">
        <v>47</v>
      </c>
      <c r="G20" s="344"/>
      <c r="H20" s="345"/>
      <c r="I20" s="176"/>
      <c r="J20" s="344" t="s">
        <v>47</v>
      </c>
      <c r="K20" s="344"/>
      <c r="L20" s="344"/>
      <c r="M20" s="186"/>
      <c r="N20" s="183"/>
      <c r="O20" s="176"/>
      <c r="P20" s="344" t="s">
        <v>47</v>
      </c>
      <c r="Q20" s="344"/>
      <c r="R20" s="345"/>
      <c r="S20" s="176"/>
      <c r="T20" s="344" t="s">
        <v>47</v>
      </c>
      <c r="U20" s="344"/>
      <c r="V20" s="345"/>
      <c r="W20" s="176"/>
      <c r="X20" s="354" t="s">
        <v>47</v>
      </c>
      <c r="Y20" s="354"/>
      <c r="Z20" s="354"/>
      <c r="AA20" s="354"/>
      <c r="AB20" s="354"/>
      <c r="AC20" s="354"/>
      <c r="AD20" s="354"/>
      <c r="AE20" s="114" t="str">
        <f t="shared" ca="1" si="3"/>
        <v>30.6</v>
      </c>
      <c r="AF20" s="113"/>
      <c r="AG20" s="113"/>
      <c r="AH20" s="116">
        <f t="shared" ca="1" si="2"/>
        <v>41820</v>
      </c>
      <c r="AI20" s="123" t="str">
        <f t="shared" si="4"/>
        <v>День Конституции Украины</v>
      </c>
      <c r="AJ20" s="59"/>
      <c r="AK20" s="59"/>
    </row>
    <row r="21" spans="1:37" ht="7.5" customHeight="1" x14ac:dyDescent="0.2">
      <c r="A21" s="343">
        <f>IF(A17&gt;=23,A17-24,A17)+1</f>
        <v>13</v>
      </c>
      <c r="B21" s="341" t="s">
        <v>7</v>
      </c>
      <c r="C21" s="341"/>
      <c r="D21" s="342"/>
      <c r="E21" s="343">
        <f>IF(E17&gt;=23,E17-24,E17)+1</f>
        <v>13</v>
      </c>
      <c r="F21" s="341" t="s">
        <v>7</v>
      </c>
      <c r="G21" s="341"/>
      <c r="H21" s="342"/>
      <c r="I21" s="343">
        <f>IF(I17&gt;=23,I17-24,I17)+1</f>
        <v>13</v>
      </c>
      <c r="J21" s="341" t="s">
        <v>7</v>
      </c>
      <c r="K21" s="341"/>
      <c r="L21" s="341"/>
      <c r="M21" s="186"/>
      <c r="N21" s="183"/>
      <c r="O21" s="343">
        <f>IF(O17&gt;=23,O17-24,O17)+1</f>
        <v>13</v>
      </c>
      <c r="P21" s="341" t="s">
        <v>7</v>
      </c>
      <c r="Q21" s="341"/>
      <c r="R21" s="342"/>
      <c r="S21" s="343">
        <f>IF(S17&gt;=23,S17-24,S17)+1</f>
        <v>13</v>
      </c>
      <c r="T21" s="341" t="s">
        <v>7</v>
      </c>
      <c r="U21" s="341"/>
      <c r="V21" s="342"/>
      <c r="W21" s="343">
        <f>IF(W17&gt;=23,W17-24,W17)+1</f>
        <v>16</v>
      </c>
      <c r="X21" s="353" t="s">
        <v>7</v>
      </c>
      <c r="Y21" s="353"/>
      <c r="Z21" s="353"/>
      <c r="AA21" s="353"/>
      <c r="AB21" s="353"/>
      <c r="AC21" s="353"/>
      <c r="AD21" s="353"/>
      <c r="AE21" s="114" t="str">
        <f t="shared" ca="1" si="3"/>
        <v>25.8</v>
      </c>
      <c r="AF21" s="113"/>
      <c r="AG21" s="113"/>
      <c r="AH21" s="116">
        <f t="shared" ca="1" si="2"/>
        <v>41876</v>
      </c>
      <c r="AI21" s="123" t="str">
        <f t="shared" si="4"/>
        <v>День независимости Украины</v>
      </c>
      <c r="AJ21" s="59"/>
      <c r="AK21" s="59"/>
    </row>
    <row r="22" spans="1:37" ht="7.5" customHeight="1" x14ac:dyDescent="0.2">
      <c r="A22" s="343"/>
      <c r="B22" s="341" t="s">
        <v>48</v>
      </c>
      <c r="C22" s="341"/>
      <c r="D22" s="342"/>
      <c r="E22" s="343"/>
      <c r="F22" s="341" t="s">
        <v>48</v>
      </c>
      <c r="G22" s="341"/>
      <c r="H22" s="342"/>
      <c r="I22" s="343"/>
      <c r="J22" s="341" t="s">
        <v>48</v>
      </c>
      <c r="K22" s="341"/>
      <c r="L22" s="341"/>
      <c r="M22" s="186"/>
      <c r="N22" s="183"/>
      <c r="O22" s="343"/>
      <c r="P22" s="341" t="s">
        <v>48</v>
      </c>
      <c r="Q22" s="341"/>
      <c r="R22" s="342"/>
      <c r="S22" s="343"/>
      <c r="T22" s="341" t="s">
        <v>48</v>
      </c>
      <c r="U22" s="341"/>
      <c r="V22" s="342"/>
      <c r="W22" s="343"/>
      <c r="X22" s="353" t="s">
        <v>48</v>
      </c>
      <c r="Y22" s="353"/>
      <c r="Z22" s="353"/>
      <c r="AA22" s="353"/>
      <c r="AB22" s="353"/>
      <c r="AC22" s="353"/>
      <c r="AD22" s="353"/>
      <c r="AE22" s="114" t="str">
        <f t="shared" ca="1" si="3"/>
        <v>21.4</v>
      </c>
      <c r="AF22" s="113"/>
      <c r="AG22" s="113"/>
      <c r="AH22" s="116">
        <f t="shared" ca="1" si="2"/>
        <v>41750</v>
      </c>
      <c r="AI22" s="123" t="s">
        <v>45</v>
      </c>
      <c r="AJ22" s="59"/>
      <c r="AK22" s="59"/>
    </row>
    <row r="23" spans="1:37" ht="7.5" customHeight="1" x14ac:dyDescent="0.2">
      <c r="A23" s="343"/>
      <c r="B23" s="341" t="s">
        <v>8</v>
      </c>
      <c r="C23" s="341"/>
      <c r="D23" s="342"/>
      <c r="E23" s="343"/>
      <c r="F23" s="341" t="s">
        <v>8</v>
      </c>
      <c r="G23" s="341"/>
      <c r="H23" s="342"/>
      <c r="I23" s="343"/>
      <c r="J23" s="341" t="s">
        <v>8</v>
      </c>
      <c r="K23" s="341"/>
      <c r="L23" s="341"/>
      <c r="M23" s="186"/>
      <c r="N23" s="183"/>
      <c r="O23" s="343"/>
      <c r="P23" s="341" t="s">
        <v>8</v>
      </c>
      <c r="Q23" s="341"/>
      <c r="R23" s="342"/>
      <c r="S23" s="343"/>
      <c r="T23" s="341" t="s">
        <v>8</v>
      </c>
      <c r="U23" s="341"/>
      <c r="V23" s="342"/>
      <c r="W23" s="343"/>
      <c r="X23" s="353" t="s">
        <v>8</v>
      </c>
      <c r="Y23" s="353"/>
      <c r="Z23" s="353"/>
      <c r="AA23" s="353"/>
      <c r="AB23" s="353"/>
      <c r="AC23" s="353"/>
      <c r="AD23" s="353"/>
      <c r="AE23" s="114" t="str">
        <f t="shared" ca="1" si="3"/>
        <v>9.6</v>
      </c>
      <c r="AF23" s="113"/>
      <c r="AG23" s="113"/>
      <c r="AH23" s="116">
        <f t="shared" ca="1" si="2"/>
        <v>41799</v>
      </c>
      <c r="AI23" s="123" t="s">
        <v>46</v>
      </c>
      <c r="AJ23" s="59"/>
      <c r="AK23" s="59"/>
    </row>
    <row r="24" spans="1:37" ht="14.25" customHeight="1" x14ac:dyDescent="0.3">
      <c r="A24" s="176"/>
      <c r="B24" s="344" t="s">
        <v>47</v>
      </c>
      <c r="C24" s="344"/>
      <c r="D24" s="345"/>
      <c r="E24" s="176"/>
      <c r="F24" s="344" t="s">
        <v>47</v>
      </c>
      <c r="G24" s="344"/>
      <c r="H24" s="345"/>
      <c r="I24" s="176"/>
      <c r="J24" s="344" t="s">
        <v>47</v>
      </c>
      <c r="K24" s="344"/>
      <c r="L24" s="344"/>
      <c r="M24" s="186"/>
      <c r="N24" s="183"/>
      <c r="O24" s="176"/>
      <c r="P24" s="344" t="s">
        <v>47</v>
      </c>
      <c r="Q24" s="344"/>
      <c r="R24" s="345"/>
      <c r="S24" s="176"/>
      <c r="T24" s="344" t="s">
        <v>47</v>
      </c>
      <c r="U24" s="344"/>
      <c r="V24" s="345"/>
      <c r="W24" s="176"/>
      <c r="X24" s="354" t="s">
        <v>47</v>
      </c>
      <c r="Y24" s="354"/>
      <c r="Z24" s="354"/>
      <c r="AA24" s="354"/>
      <c r="AB24" s="354"/>
      <c r="AC24" s="354"/>
      <c r="AD24" s="354"/>
      <c r="AE24" s="124"/>
      <c r="AF24" s="125"/>
      <c r="AG24" s="125"/>
      <c r="AH24" s="125"/>
      <c r="AI24" s="129"/>
      <c r="AJ24" s="59"/>
      <c r="AK24" s="59"/>
    </row>
    <row r="25" spans="1:37" ht="7.5" customHeight="1" x14ac:dyDescent="0.3">
      <c r="A25" s="343">
        <f>IF(A21&gt;=23,A21-24,A21)+1</f>
        <v>14</v>
      </c>
      <c r="B25" s="341" t="s">
        <v>7</v>
      </c>
      <c r="C25" s="341"/>
      <c r="D25" s="342"/>
      <c r="E25" s="343">
        <f>IF(E21&gt;=23,E21-24,E21)+1</f>
        <v>14</v>
      </c>
      <c r="F25" s="341" t="s">
        <v>7</v>
      </c>
      <c r="G25" s="341"/>
      <c r="H25" s="342"/>
      <c r="I25" s="343">
        <f>IF(I21&gt;=23,I21-24,I21)+1</f>
        <v>14</v>
      </c>
      <c r="J25" s="341" t="s">
        <v>7</v>
      </c>
      <c r="K25" s="341"/>
      <c r="L25" s="341"/>
      <c r="M25" s="186"/>
      <c r="N25" s="183"/>
      <c r="O25" s="343">
        <f>IF(O21&gt;=23,O21-24,O21)+1</f>
        <v>14</v>
      </c>
      <c r="P25" s="341" t="s">
        <v>7</v>
      </c>
      <c r="Q25" s="341"/>
      <c r="R25" s="342"/>
      <c r="S25" s="343">
        <f>IF(S21&gt;=23,S21-24,S21)+1</f>
        <v>14</v>
      </c>
      <c r="T25" s="341" t="s">
        <v>7</v>
      </c>
      <c r="U25" s="341"/>
      <c r="V25" s="342"/>
      <c r="W25" s="196"/>
      <c r="X25" s="197"/>
      <c r="Y25" s="197"/>
      <c r="Z25" s="197"/>
      <c r="AA25" s="197"/>
      <c r="AB25" s="197"/>
      <c r="AC25" s="197"/>
      <c r="AD25" s="197"/>
    </row>
    <row r="26" spans="1:37" ht="7.5" customHeight="1" x14ac:dyDescent="0.3">
      <c r="A26" s="343"/>
      <c r="B26" s="341" t="s">
        <v>48</v>
      </c>
      <c r="C26" s="341"/>
      <c r="D26" s="342"/>
      <c r="E26" s="343"/>
      <c r="F26" s="341" t="s">
        <v>48</v>
      </c>
      <c r="G26" s="341"/>
      <c r="H26" s="342"/>
      <c r="I26" s="343"/>
      <c r="J26" s="341" t="s">
        <v>48</v>
      </c>
      <c r="K26" s="341"/>
      <c r="L26" s="341"/>
      <c r="M26" s="186"/>
      <c r="N26" s="183"/>
      <c r="O26" s="343"/>
      <c r="P26" s="341" t="s">
        <v>48</v>
      </c>
      <c r="Q26" s="341"/>
      <c r="R26" s="342"/>
      <c r="S26" s="343"/>
      <c r="T26" s="341" t="s">
        <v>48</v>
      </c>
      <c r="U26" s="341"/>
      <c r="V26" s="342"/>
      <c r="W26" s="206"/>
      <c r="X26" s="201"/>
      <c r="Y26" s="201"/>
      <c r="Z26" s="201"/>
      <c r="AA26" s="201"/>
      <c r="AB26" s="201"/>
      <c r="AC26" s="201"/>
      <c r="AD26" s="201"/>
    </row>
    <row r="27" spans="1:37" ht="7.5" customHeight="1" x14ac:dyDescent="0.3">
      <c r="A27" s="343"/>
      <c r="B27" s="341" t="s">
        <v>8</v>
      </c>
      <c r="C27" s="341"/>
      <c r="D27" s="342"/>
      <c r="E27" s="343"/>
      <c r="F27" s="341" t="s">
        <v>8</v>
      </c>
      <c r="G27" s="341"/>
      <c r="H27" s="342"/>
      <c r="I27" s="343"/>
      <c r="J27" s="341" t="s">
        <v>8</v>
      </c>
      <c r="K27" s="341"/>
      <c r="L27" s="341"/>
      <c r="M27" s="186"/>
      <c r="N27" s="183"/>
      <c r="O27" s="343"/>
      <c r="P27" s="341" t="s">
        <v>8</v>
      </c>
      <c r="Q27" s="341"/>
      <c r="R27" s="342"/>
      <c r="S27" s="343"/>
      <c r="T27" s="341" t="s">
        <v>8</v>
      </c>
      <c r="U27" s="341"/>
      <c r="V27" s="342"/>
      <c r="W27" s="196"/>
      <c r="X27" s="197"/>
      <c r="Y27" s="197"/>
      <c r="Z27" s="197"/>
      <c r="AA27" s="197"/>
      <c r="AB27" s="197"/>
      <c r="AC27" s="197"/>
      <c r="AD27" s="197"/>
    </row>
    <row r="28" spans="1:37" ht="7.5" customHeight="1" x14ac:dyDescent="0.3">
      <c r="A28" s="349"/>
      <c r="B28" s="350" t="s">
        <v>47</v>
      </c>
      <c r="C28" s="350"/>
      <c r="D28" s="351"/>
      <c r="E28" s="349"/>
      <c r="F28" s="350" t="s">
        <v>47</v>
      </c>
      <c r="G28" s="350"/>
      <c r="H28" s="351"/>
      <c r="I28" s="349"/>
      <c r="J28" s="350" t="s">
        <v>47</v>
      </c>
      <c r="K28" s="350"/>
      <c r="L28" s="350"/>
      <c r="M28" s="186"/>
      <c r="N28" s="183"/>
      <c r="O28" s="349"/>
      <c r="P28" s="350" t="s">
        <v>47</v>
      </c>
      <c r="Q28" s="350"/>
      <c r="R28" s="351"/>
      <c r="S28" s="349"/>
      <c r="T28" s="350" t="s">
        <v>47</v>
      </c>
      <c r="U28" s="350"/>
      <c r="V28" s="351"/>
      <c r="W28" s="206"/>
      <c r="X28" s="201"/>
      <c r="Y28" s="201"/>
      <c r="Z28" s="201"/>
      <c r="AA28" s="201"/>
      <c r="AB28" s="201"/>
      <c r="AC28" s="201"/>
      <c r="AD28" s="201"/>
    </row>
    <row r="29" spans="1:37" ht="6" customHeight="1" x14ac:dyDescent="0.3">
      <c r="A29" s="349"/>
      <c r="B29" s="350"/>
      <c r="C29" s="350"/>
      <c r="D29" s="351"/>
      <c r="E29" s="349"/>
      <c r="F29" s="350"/>
      <c r="G29" s="350"/>
      <c r="H29" s="351"/>
      <c r="I29" s="349"/>
      <c r="J29" s="350"/>
      <c r="K29" s="350"/>
      <c r="L29" s="350"/>
      <c r="M29" s="186"/>
      <c r="N29" s="183"/>
      <c r="O29" s="349"/>
      <c r="P29" s="350"/>
      <c r="Q29" s="350"/>
      <c r="R29" s="351"/>
      <c r="S29" s="349"/>
      <c r="T29" s="350"/>
      <c r="U29" s="350"/>
      <c r="V29" s="351"/>
      <c r="W29" s="193"/>
      <c r="X29" s="197"/>
      <c r="Y29" s="197"/>
      <c r="Z29" s="197"/>
      <c r="AA29" s="197"/>
      <c r="AB29" s="197"/>
      <c r="AC29" s="197"/>
      <c r="AD29" s="197"/>
    </row>
    <row r="30" spans="1:37" ht="7.5" customHeight="1" x14ac:dyDescent="0.3">
      <c r="A30" s="343">
        <f>IF(A25&gt;=23,A25-24,A25)+1</f>
        <v>15</v>
      </c>
      <c r="B30" s="341" t="s">
        <v>7</v>
      </c>
      <c r="C30" s="341"/>
      <c r="D30" s="342"/>
      <c r="E30" s="343">
        <f>IF(E25&gt;=23,E25-24,E25)+1</f>
        <v>15</v>
      </c>
      <c r="F30" s="341" t="s">
        <v>7</v>
      </c>
      <c r="G30" s="341"/>
      <c r="H30" s="342"/>
      <c r="I30" s="343">
        <f>IF(I25&gt;=23,I25-24,I25)+1</f>
        <v>15</v>
      </c>
      <c r="J30" s="341" t="s">
        <v>7</v>
      </c>
      <c r="K30" s="341"/>
      <c r="L30" s="341"/>
      <c r="M30" s="186"/>
      <c r="N30" s="183"/>
      <c r="O30" s="343">
        <f>IF(O25&gt;=23,O25-24,O25)+1</f>
        <v>15</v>
      </c>
      <c r="P30" s="341" t="s">
        <v>7</v>
      </c>
      <c r="Q30" s="341"/>
      <c r="R30" s="342"/>
      <c r="S30" s="343">
        <f>IF(S25&gt;=23,S25-24,S25)+1</f>
        <v>15</v>
      </c>
      <c r="T30" s="341" t="s">
        <v>7</v>
      </c>
      <c r="U30" s="341"/>
      <c r="V30" s="342"/>
      <c r="W30" s="206"/>
      <c r="X30" s="201"/>
      <c r="Y30" s="201"/>
      <c r="Z30" s="201"/>
      <c r="AA30" s="201"/>
      <c r="AB30" s="201"/>
      <c r="AC30" s="201"/>
      <c r="AD30" s="201"/>
    </row>
    <row r="31" spans="1:37" ht="7.5" customHeight="1" x14ac:dyDescent="0.3">
      <c r="A31" s="343"/>
      <c r="B31" s="341" t="s">
        <v>48</v>
      </c>
      <c r="C31" s="341"/>
      <c r="D31" s="342"/>
      <c r="E31" s="343"/>
      <c r="F31" s="341" t="s">
        <v>48</v>
      </c>
      <c r="G31" s="341"/>
      <c r="H31" s="342"/>
      <c r="I31" s="343"/>
      <c r="J31" s="341" t="s">
        <v>48</v>
      </c>
      <c r="K31" s="341"/>
      <c r="L31" s="341"/>
      <c r="M31" s="186"/>
      <c r="N31" s="183"/>
      <c r="O31" s="343"/>
      <c r="P31" s="341" t="s">
        <v>48</v>
      </c>
      <c r="Q31" s="341"/>
      <c r="R31" s="342"/>
      <c r="S31" s="343"/>
      <c r="T31" s="341" t="s">
        <v>48</v>
      </c>
      <c r="U31" s="341"/>
      <c r="V31" s="342"/>
      <c r="W31" s="196"/>
      <c r="X31" s="197"/>
      <c r="Y31" s="197"/>
      <c r="Z31" s="197"/>
      <c r="AA31" s="197"/>
      <c r="AB31" s="197"/>
      <c r="AC31" s="197"/>
      <c r="AD31" s="197"/>
    </row>
    <row r="32" spans="1:37" ht="7.5" customHeight="1" x14ac:dyDescent="0.3">
      <c r="A32" s="343"/>
      <c r="B32" s="341" t="s">
        <v>8</v>
      </c>
      <c r="C32" s="341"/>
      <c r="D32" s="342"/>
      <c r="E32" s="343"/>
      <c r="F32" s="341" t="s">
        <v>8</v>
      </c>
      <c r="G32" s="341"/>
      <c r="H32" s="342"/>
      <c r="I32" s="343"/>
      <c r="J32" s="341" t="s">
        <v>8</v>
      </c>
      <c r="K32" s="341"/>
      <c r="L32" s="341"/>
      <c r="M32" s="186"/>
      <c r="N32" s="183"/>
      <c r="O32" s="343"/>
      <c r="P32" s="341" t="s">
        <v>8</v>
      </c>
      <c r="Q32" s="341"/>
      <c r="R32" s="342"/>
      <c r="S32" s="343"/>
      <c r="T32" s="341" t="s">
        <v>8</v>
      </c>
      <c r="U32" s="341"/>
      <c r="V32" s="342"/>
      <c r="W32" s="206"/>
      <c r="X32" s="201"/>
      <c r="Y32" s="201"/>
      <c r="Z32" s="201"/>
      <c r="AA32" s="201"/>
      <c r="AB32" s="201"/>
      <c r="AC32" s="201"/>
      <c r="AD32" s="201"/>
    </row>
    <row r="33" spans="1:30" ht="14.25" customHeight="1" x14ac:dyDescent="0.3">
      <c r="A33" s="176"/>
      <c r="B33" s="344" t="s">
        <v>47</v>
      </c>
      <c r="C33" s="344"/>
      <c r="D33" s="345"/>
      <c r="E33" s="176"/>
      <c r="F33" s="344" t="s">
        <v>47</v>
      </c>
      <c r="G33" s="344"/>
      <c r="H33" s="345"/>
      <c r="I33" s="176"/>
      <c r="J33" s="344" t="s">
        <v>47</v>
      </c>
      <c r="K33" s="344"/>
      <c r="L33" s="344"/>
      <c r="M33" s="186"/>
      <c r="N33" s="183"/>
      <c r="O33" s="176"/>
      <c r="P33" s="344" t="s">
        <v>47</v>
      </c>
      <c r="Q33" s="344"/>
      <c r="R33" s="345"/>
      <c r="S33" s="176"/>
      <c r="T33" s="344" t="s">
        <v>47</v>
      </c>
      <c r="U33" s="344"/>
      <c r="V33" s="345"/>
      <c r="W33" s="208"/>
      <c r="X33" s="207"/>
      <c r="Y33" s="207"/>
      <c r="Z33" s="207"/>
      <c r="AA33" s="207"/>
      <c r="AB33" s="207"/>
      <c r="AC33" s="207"/>
      <c r="AD33" s="207"/>
    </row>
    <row r="34" spans="1:30" ht="7.5" customHeight="1" x14ac:dyDescent="0.25">
      <c r="A34" s="343">
        <f>IF(A30&gt;=23,A30-24,A30)+1</f>
        <v>16</v>
      </c>
      <c r="B34" s="341" t="s">
        <v>7</v>
      </c>
      <c r="C34" s="341"/>
      <c r="D34" s="342"/>
      <c r="E34" s="343">
        <f>IF(E30&gt;=23,E30-24,E30)+1</f>
        <v>16</v>
      </c>
      <c r="F34" s="341" t="s">
        <v>7</v>
      </c>
      <c r="G34" s="341"/>
      <c r="H34" s="342"/>
      <c r="I34" s="343">
        <f>IF(I30&gt;=23,I30-24,I30)+1</f>
        <v>16</v>
      </c>
      <c r="J34" s="341" t="s">
        <v>7</v>
      </c>
      <c r="K34" s="341"/>
      <c r="L34" s="341"/>
      <c r="M34" s="186"/>
      <c r="N34" s="183"/>
      <c r="O34" s="343">
        <f>IF(O30&gt;=23,O30-24,O30)+1</f>
        <v>16</v>
      </c>
      <c r="P34" s="341" t="s">
        <v>7</v>
      </c>
      <c r="Q34" s="341"/>
      <c r="R34" s="342"/>
      <c r="S34" s="343">
        <f>IF(S30&gt;=23,S30-24,S30)+1</f>
        <v>16</v>
      </c>
      <c r="T34" s="341" t="s">
        <v>7</v>
      </c>
      <c r="U34" s="341"/>
      <c r="V34" s="342"/>
      <c r="W34" s="347" t="s">
        <v>6</v>
      </c>
      <c r="X34" s="348"/>
      <c r="Y34" s="348"/>
      <c r="Z34" s="348"/>
      <c r="AA34" s="348"/>
      <c r="AB34" s="357">
        <f ca="1">$N$1-WEEKDAY($N$1,3)+6</f>
        <v>41658</v>
      </c>
      <c r="AC34" s="357"/>
      <c r="AD34" s="357"/>
    </row>
    <row r="35" spans="1:30" ht="7.5" customHeight="1" x14ac:dyDescent="0.25">
      <c r="A35" s="343"/>
      <c r="B35" s="341" t="s">
        <v>48</v>
      </c>
      <c r="C35" s="341"/>
      <c r="D35" s="342"/>
      <c r="E35" s="343"/>
      <c r="F35" s="341" t="s">
        <v>48</v>
      </c>
      <c r="G35" s="341"/>
      <c r="H35" s="342"/>
      <c r="I35" s="343"/>
      <c r="J35" s="341" t="s">
        <v>48</v>
      </c>
      <c r="K35" s="341"/>
      <c r="L35" s="341"/>
      <c r="M35" s="186"/>
      <c r="N35" s="183"/>
      <c r="O35" s="343"/>
      <c r="P35" s="341" t="s">
        <v>48</v>
      </c>
      <c r="Q35" s="341"/>
      <c r="R35" s="342"/>
      <c r="S35" s="343"/>
      <c r="T35" s="341" t="s">
        <v>48</v>
      </c>
      <c r="U35" s="341"/>
      <c r="V35" s="342"/>
      <c r="W35" s="372" t="str">
        <f ca="1">IFERROR(INDIRECT(ADDRESS(MATCH(CONCATENATE(DAY(AB34),".",MONTH(AB34)),$AE$2:$AE$12,0)+1,35)),IFERROR(CONCATENATE("Выходной за ",INDIRECT(ADDRESS(MATCH(CONCATENATE(DAY(AB34),".",MONTH(AB34)),$AE$14:$AE$24,0)+13,35))),""))</f>
        <v/>
      </c>
      <c r="X35" s="373"/>
      <c r="Y35" s="373"/>
      <c r="Z35" s="373"/>
      <c r="AA35" s="373"/>
      <c r="AB35" s="373"/>
      <c r="AC35" s="373"/>
      <c r="AD35" s="373"/>
    </row>
    <row r="36" spans="1:30" ht="7.5" customHeight="1" x14ac:dyDescent="0.25">
      <c r="A36" s="343"/>
      <c r="B36" s="341" t="s">
        <v>8</v>
      </c>
      <c r="C36" s="341"/>
      <c r="D36" s="342"/>
      <c r="E36" s="343"/>
      <c r="F36" s="341" t="s">
        <v>8</v>
      </c>
      <c r="G36" s="341"/>
      <c r="H36" s="342"/>
      <c r="I36" s="343"/>
      <c r="J36" s="341" t="s">
        <v>8</v>
      </c>
      <c r="K36" s="341"/>
      <c r="L36" s="341"/>
      <c r="M36" s="186"/>
      <c r="N36" s="183"/>
      <c r="O36" s="343"/>
      <c r="P36" s="341" t="s">
        <v>8</v>
      </c>
      <c r="Q36" s="341"/>
      <c r="R36" s="342"/>
      <c r="S36" s="343"/>
      <c r="T36" s="341" t="s">
        <v>8</v>
      </c>
      <c r="U36" s="341"/>
      <c r="V36" s="342"/>
      <c r="W36" s="371"/>
      <c r="X36" s="369"/>
      <c r="Y36" s="369"/>
      <c r="Z36" s="369"/>
      <c r="AA36" s="369"/>
      <c r="AB36" s="369"/>
      <c r="AC36" s="369"/>
      <c r="AD36" s="369"/>
    </row>
    <row r="37" spans="1:30" ht="14.25" customHeight="1" x14ac:dyDescent="0.3">
      <c r="A37" s="176"/>
      <c r="B37" s="344" t="s">
        <v>47</v>
      </c>
      <c r="C37" s="344"/>
      <c r="D37" s="345"/>
      <c r="E37" s="176"/>
      <c r="F37" s="344" t="s">
        <v>47</v>
      </c>
      <c r="G37" s="344"/>
      <c r="H37" s="345"/>
      <c r="I37" s="176"/>
      <c r="J37" s="344" t="s">
        <v>47</v>
      </c>
      <c r="K37" s="344"/>
      <c r="L37" s="344"/>
      <c r="M37" s="186"/>
      <c r="N37" s="183"/>
      <c r="O37" s="176"/>
      <c r="P37" s="344" t="s">
        <v>47</v>
      </c>
      <c r="Q37" s="344"/>
      <c r="R37" s="345"/>
      <c r="S37" s="176"/>
      <c r="T37" s="344" t="s">
        <v>47</v>
      </c>
      <c r="U37" s="344"/>
      <c r="V37" s="345"/>
      <c r="W37" s="202"/>
      <c r="X37" s="183"/>
      <c r="Y37" s="201"/>
      <c r="Z37" s="201"/>
      <c r="AA37" s="201"/>
      <c r="AB37" s="201"/>
      <c r="AC37" s="201"/>
      <c r="AD37" s="201"/>
    </row>
    <row r="38" spans="1:30" ht="7.5" customHeight="1" x14ac:dyDescent="0.25">
      <c r="A38" s="343">
        <f>IF(A34&gt;=23,A34-24,A34)+1</f>
        <v>17</v>
      </c>
      <c r="B38" s="341" t="s">
        <v>7</v>
      </c>
      <c r="C38" s="341"/>
      <c r="D38" s="342"/>
      <c r="E38" s="343">
        <f>IF(E34&gt;=23,E34-24,E34)+1</f>
        <v>17</v>
      </c>
      <c r="F38" s="341" t="s">
        <v>7</v>
      </c>
      <c r="G38" s="341"/>
      <c r="H38" s="342"/>
      <c r="I38" s="343">
        <f>IF(I34&gt;=23,I34-24,I34)+1</f>
        <v>17</v>
      </c>
      <c r="J38" s="341" t="s">
        <v>7</v>
      </c>
      <c r="K38" s="341"/>
      <c r="L38" s="341"/>
      <c r="M38" s="186"/>
      <c r="N38" s="183"/>
      <c r="O38" s="343">
        <f>IF(O34&gt;=23,O34-24,O34)+1</f>
        <v>17</v>
      </c>
      <c r="P38" s="341" t="s">
        <v>7</v>
      </c>
      <c r="Q38" s="341"/>
      <c r="R38" s="342"/>
      <c r="S38" s="343">
        <f>IF(S34&gt;=23,S34-24,S34)+1</f>
        <v>17</v>
      </c>
      <c r="T38" s="341" t="s">
        <v>7</v>
      </c>
      <c r="U38" s="341"/>
      <c r="V38" s="341"/>
      <c r="W38" s="346">
        <f>$A$5+3</f>
        <v>12</v>
      </c>
      <c r="X38" s="341" t="s">
        <v>7</v>
      </c>
      <c r="Y38" s="341"/>
      <c r="Z38" s="341"/>
      <c r="AA38" s="341"/>
      <c r="AB38" s="341"/>
      <c r="AC38" s="341"/>
      <c r="AD38" s="341"/>
    </row>
    <row r="39" spans="1:30" ht="7.5" customHeight="1" x14ac:dyDescent="0.25">
      <c r="A39" s="343"/>
      <c r="B39" s="341" t="s">
        <v>48</v>
      </c>
      <c r="C39" s="341"/>
      <c r="D39" s="342"/>
      <c r="E39" s="343"/>
      <c r="F39" s="341" t="s">
        <v>48</v>
      </c>
      <c r="G39" s="341"/>
      <c r="H39" s="342"/>
      <c r="I39" s="343"/>
      <c r="J39" s="341" t="s">
        <v>48</v>
      </c>
      <c r="K39" s="341"/>
      <c r="L39" s="341"/>
      <c r="M39" s="186"/>
      <c r="N39" s="183"/>
      <c r="O39" s="343"/>
      <c r="P39" s="341" t="s">
        <v>48</v>
      </c>
      <c r="Q39" s="341"/>
      <c r="R39" s="342"/>
      <c r="S39" s="343"/>
      <c r="T39" s="341" t="s">
        <v>48</v>
      </c>
      <c r="U39" s="341"/>
      <c r="V39" s="341"/>
      <c r="W39" s="346"/>
      <c r="X39" s="353" t="s">
        <v>48</v>
      </c>
      <c r="Y39" s="353"/>
      <c r="Z39" s="353"/>
      <c r="AA39" s="353"/>
      <c r="AB39" s="353"/>
      <c r="AC39" s="353"/>
      <c r="AD39" s="353"/>
    </row>
    <row r="40" spans="1:30" ht="7.5" customHeight="1" x14ac:dyDescent="0.25">
      <c r="A40" s="343"/>
      <c r="B40" s="341" t="s">
        <v>8</v>
      </c>
      <c r="C40" s="341"/>
      <c r="D40" s="342"/>
      <c r="E40" s="343"/>
      <c r="F40" s="341" t="s">
        <v>8</v>
      </c>
      <c r="G40" s="341"/>
      <c r="H40" s="342"/>
      <c r="I40" s="343"/>
      <c r="J40" s="341" t="s">
        <v>8</v>
      </c>
      <c r="K40" s="341"/>
      <c r="L40" s="341"/>
      <c r="M40" s="186"/>
      <c r="N40" s="183"/>
      <c r="O40" s="343"/>
      <c r="P40" s="341" t="s">
        <v>8</v>
      </c>
      <c r="Q40" s="341"/>
      <c r="R40" s="342"/>
      <c r="S40" s="343"/>
      <c r="T40" s="341" t="s">
        <v>8</v>
      </c>
      <c r="U40" s="341"/>
      <c r="V40" s="341"/>
      <c r="W40" s="346"/>
      <c r="X40" s="353" t="s">
        <v>8</v>
      </c>
      <c r="Y40" s="353"/>
      <c r="Z40" s="353"/>
      <c r="AA40" s="353"/>
      <c r="AB40" s="353"/>
      <c r="AC40" s="353"/>
      <c r="AD40" s="353"/>
    </row>
    <row r="41" spans="1:30" ht="14.25" customHeight="1" x14ac:dyDescent="0.3">
      <c r="A41" s="176"/>
      <c r="B41" s="344" t="s">
        <v>47</v>
      </c>
      <c r="C41" s="344"/>
      <c r="D41" s="345"/>
      <c r="E41" s="176"/>
      <c r="F41" s="344" t="s">
        <v>47</v>
      </c>
      <c r="G41" s="344"/>
      <c r="H41" s="345"/>
      <c r="I41" s="176"/>
      <c r="J41" s="344" t="s">
        <v>47</v>
      </c>
      <c r="K41" s="344"/>
      <c r="L41" s="344"/>
      <c r="M41" s="186"/>
      <c r="N41" s="183"/>
      <c r="O41" s="176"/>
      <c r="P41" s="344" t="s">
        <v>47</v>
      </c>
      <c r="Q41" s="344"/>
      <c r="R41" s="345"/>
      <c r="S41" s="176"/>
      <c r="T41" s="344" t="s">
        <v>47</v>
      </c>
      <c r="U41" s="344"/>
      <c r="V41" s="345"/>
      <c r="W41" s="176"/>
      <c r="X41" s="354" t="s">
        <v>47</v>
      </c>
      <c r="Y41" s="354"/>
      <c r="Z41" s="354"/>
      <c r="AA41" s="354"/>
      <c r="AB41" s="354"/>
      <c r="AC41" s="354"/>
      <c r="AD41" s="354"/>
    </row>
    <row r="42" spans="1:30" ht="7.5" customHeight="1" x14ac:dyDescent="0.25">
      <c r="A42" s="343">
        <f>IF(A38&gt;=23,A38-24,A38)+1</f>
        <v>18</v>
      </c>
      <c r="B42" s="341" t="s">
        <v>7</v>
      </c>
      <c r="C42" s="341"/>
      <c r="D42" s="342"/>
      <c r="E42" s="343">
        <f>IF(E38&gt;=23,E38-24,E38)+1</f>
        <v>18</v>
      </c>
      <c r="F42" s="341" t="s">
        <v>7</v>
      </c>
      <c r="G42" s="341"/>
      <c r="H42" s="342"/>
      <c r="I42" s="343">
        <f>IF(I38&gt;=23,I38-24,I38)+1</f>
        <v>18</v>
      </c>
      <c r="J42" s="341" t="s">
        <v>7</v>
      </c>
      <c r="K42" s="341"/>
      <c r="L42" s="341"/>
      <c r="M42" s="186"/>
      <c r="N42" s="183"/>
      <c r="O42" s="343">
        <f>IF(O38&gt;=23,O38-24,O38)+1</f>
        <v>18</v>
      </c>
      <c r="P42" s="341" t="s">
        <v>7</v>
      </c>
      <c r="Q42" s="341"/>
      <c r="R42" s="342"/>
      <c r="S42" s="343">
        <f>IF(S38&gt;=23,S38-24,S38)+1</f>
        <v>18</v>
      </c>
      <c r="T42" s="341" t="s">
        <v>7</v>
      </c>
      <c r="U42" s="341"/>
      <c r="V42" s="342"/>
      <c r="W42" s="343">
        <f>IF(W38&gt;=23,W38-24,W38)+1</f>
        <v>13</v>
      </c>
      <c r="X42" s="353" t="s">
        <v>7</v>
      </c>
      <c r="Y42" s="353"/>
      <c r="Z42" s="353"/>
      <c r="AA42" s="353"/>
      <c r="AB42" s="353"/>
      <c r="AC42" s="353"/>
      <c r="AD42" s="353"/>
    </row>
    <row r="43" spans="1:30" ht="7.5" customHeight="1" x14ac:dyDescent="0.25">
      <c r="A43" s="343"/>
      <c r="B43" s="341" t="s">
        <v>48</v>
      </c>
      <c r="C43" s="341"/>
      <c r="D43" s="342"/>
      <c r="E43" s="343"/>
      <c r="F43" s="341" t="s">
        <v>48</v>
      </c>
      <c r="G43" s="341"/>
      <c r="H43" s="342"/>
      <c r="I43" s="343"/>
      <c r="J43" s="341" t="s">
        <v>48</v>
      </c>
      <c r="K43" s="341"/>
      <c r="L43" s="341"/>
      <c r="M43" s="186"/>
      <c r="N43" s="183"/>
      <c r="O43" s="343"/>
      <c r="P43" s="341" t="s">
        <v>48</v>
      </c>
      <c r="Q43" s="341"/>
      <c r="R43" s="342"/>
      <c r="S43" s="343"/>
      <c r="T43" s="341" t="s">
        <v>48</v>
      </c>
      <c r="U43" s="341"/>
      <c r="V43" s="342"/>
      <c r="W43" s="343"/>
      <c r="X43" s="353" t="s">
        <v>48</v>
      </c>
      <c r="Y43" s="353"/>
      <c r="Z43" s="353"/>
      <c r="AA43" s="353"/>
      <c r="AB43" s="353"/>
      <c r="AC43" s="353"/>
      <c r="AD43" s="353"/>
    </row>
    <row r="44" spans="1:30" ht="7.5" customHeight="1" x14ac:dyDescent="0.25">
      <c r="A44" s="343"/>
      <c r="B44" s="341" t="s">
        <v>8</v>
      </c>
      <c r="C44" s="341"/>
      <c r="D44" s="342"/>
      <c r="E44" s="343"/>
      <c r="F44" s="341" t="s">
        <v>8</v>
      </c>
      <c r="G44" s="341"/>
      <c r="H44" s="342"/>
      <c r="I44" s="343"/>
      <c r="J44" s="341" t="s">
        <v>8</v>
      </c>
      <c r="K44" s="341"/>
      <c r="L44" s="341"/>
      <c r="M44" s="186"/>
      <c r="N44" s="183"/>
      <c r="O44" s="343"/>
      <c r="P44" s="341" t="s">
        <v>8</v>
      </c>
      <c r="Q44" s="341"/>
      <c r="R44" s="342"/>
      <c r="S44" s="343"/>
      <c r="T44" s="341" t="s">
        <v>8</v>
      </c>
      <c r="U44" s="341"/>
      <c r="V44" s="342"/>
      <c r="W44" s="343"/>
      <c r="X44" s="353" t="s">
        <v>8</v>
      </c>
      <c r="Y44" s="353"/>
      <c r="Z44" s="353"/>
      <c r="AA44" s="353"/>
      <c r="AB44" s="353"/>
      <c r="AC44" s="353"/>
      <c r="AD44" s="353"/>
    </row>
    <row r="45" spans="1:30" ht="14.25" customHeight="1" x14ac:dyDescent="0.3">
      <c r="A45" s="176"/>
      <c r="B45" s="344" t="s">
        <v>47</v>
      </c>
      <c r="C45" s="344"/>
      <c r="D45" s="345"/>
      <c r="E45" s="176"/>
      <c r="F45" s="344" t="s">
        <v>47</v>
      </c>
      <c r="G45" s="344"/>
      <c r="H45" s="345"/>
      <c r="I45" s="176"/>
      <c r="J45" s="344" t="s">
        <v>47</v>
      </c>
      <c r="K45" s="344"/>
      <c r="L45" s="344"/>
      <c r="M45" s="186"/>
      <c r="N45" s="183"/>
      <c r="O45" s="176"/>
      <c r="P45" s="344" t="s">
        <v>47</v>
      </c>
      <c r="Q45" s="344"/>
      <c r="R45" s="345"/>
      <c r="S45" s="176"/>
      <c r="T45" s="344" t="s">
        <v>47</v>
      </c>
      <c r="U45" s="344"/>
      <c r="V45" s="345"/>
      <c r="W45" s="176"/>
      <c r="X45" s="354" t="s">
        <v>47</v>
      </c>
      <c r="Y45" s="354"/>
      <c r="Z45" s="354"/>
      <c r="AA45" s="354"/>
      <c r="AB45" s="354"/>
      <c r="AC45" s="354"/>
      <c r="AD45" s="354"/>
    </row>
    <row r="46" spans="1:30" ht="7.5" customHeight="1" x14ac:dyDescent="0.25">
      <c r="A46" s="343">
        <f>IF(A42&gt;=23,A42-24,A42)+1</f>
        <v>19</v>
      </c>
      <c r="B46" s="341" t="s">
        <v>7</v>
      </c>
      <c r="C46" s="341"/>
      <c r="D46" s="342"/>
      <c r="E46" s="343">
        <f>IF(E42&gt;=23,E42-24,E42)+1</f>
        <v>19</v>
      </c>
      <c r="F46" s="341" t="s">
        <v>7</v>
      </c>
      <c r="G46" s="341"/>
      <c r="H46" s="342"/>
      <c r="I46" s="343">
        <f>IF(I42&gt;=23,I42-24,I42)+1</f>
        <v>19</v>
      </c>
      <c r="J46" s="341" t="s">
        <v>7</v>
      </c>
      <c r="K46" s="341"/>
      <c r="L46" s="341"/>
      <c r="M46" s="186"/>
      <c r="N46" s="183"/>
      <c r="O46" s="343">
        <f>IF(O42&gt;=23,O42-24,O42)+1</f>
        <v>19</v>
      </c>
      <c r="P46" s="341" t="s">
        <v>7</v>
      </c>
      <c r="Q46" s="341"/>
      <c r="R46" s="342"/>
      <c r="S46" s="343">
        <f>IF(S42&gt;=23,S42-24,S42)+1</f>
        <v>19</v>
      </c>
      <c r="T46" s="341" t="s">
        <v>7</v>
      </c>
      <c r="U46" s="341"/>
      <c r="V46" s="342"/>
      <c r="W46" s="343">
        <f>IF(W42&gt;=23,W42-24,W42)+1</f>
        <v>14</v>
      </c>
      <c r="X46" s="353" t="s">
        <v>7</v>
      </c>
      <c r="Y46" s="353"/>
      <c r="Z46" s="353"/>
      <c r="AA46" s="353"/>
      <c r="AB46" s="353"/>
      <c r="AC46" s="353"/>
      <c r="AD46" s="353"/>
    </row>
    <row r="47" spans="1:30" ht="7.5" customHeight="1" x14ac:dyDescent="0.25">
      <c r="A47" s="343"/>
      <c r="B47" s="341" t="s">
        <v>48</v>
      </c>
      <c r="C47" s="341"/>
      <c r="D47" s="342"/>
      <c r="E47" s="343"/>
      <c r="F47" s="341" t="s">
        <v>48</v>
      </c>
      <c r="G47" s="341"/>
      <c r="H47" s="342"/>
      <c r="I47" s="343"/>
      <c r="J47" s="341" t="s">
        <v>48</v>
      </c>
      <c r="K47" s="341"/>
      <c r="L47" s="341"/>
      <c r="M47" s="186"/>
      <c r="N47" s="183"/>
      <c r="O47" s="343"/>
      <c r="P47" s="341" t="s">
        <v>48</v>
      </c>
      <c r="Q47" s="341"/>
      <c r="R47" s="342"/>
      <c r="S47" s="343"/>
      <c r="T47" s="341" t="s">
        <v>48</v>
      </c>
      <c r="U47" s="341"/>
      <c r="V47" s="342"/>
      <c r="W47" s="343"/>
      <c r="X47" s="353" t="s">
        <v>48</v>
      </c>
      <c r="Y47" s="353"/>
      <c r="Z47" s="353"/>
      <c r="AA47" s="353"/>
      <c r="AB47" s="353"/>
      <c r="AC47" s="353"/>
      <c r="AD47" s="353"/>
    </row>
    <row r="48" spans="1:30" ht="7.5" customHeight="1" x14ac:dyDescent="0.25">
      <c r="A48" s="343"/>
      <c r="B48" s="341" t="s">
        <v>8</v>
      </c>
      <c r="C48" s="341"/>
      <c r="D48" s="342"/>
      <c r="E48" s="343"/>
      <c r="F48" s="341" t="s">
        <v>8</v>
      </c>
      <c r="G48" s="341"/>
      <c r="H48" s="342"/>
      <c r="I48" s="343"/>
      <c r="J48" s="341" t="s">
        <v>8</v>
      </c>
      <c r="K48" s="341"/>
      <c r="L48" s="341"/>
      <c r="M48" s="186"/>
      <c r="N48" s="183"/>
      <c r="O48" s="343"/>
      <c r="P48" s="341" t="s">
        <v>8</v>
      </c>
      <c r="Q48" s="341"/>
      <c r="R48" s="342"/>
      <c r="S48" s="343"/>
      <c r="T48" s="341" t="s">
        <v>8</v>
      </c>
      <c r="U48" s="341"/>
      <c r="V48" s="342"/>
      <c r="W48" s="343"/>
      <c r="X48" s="353" t="s">
        <v>8</v>
      </c>
      <c r="Y48" s="353"/>
      <c r="Z48" s="353"/>
      <c r="AA48" s="353"/>
      <c r="AB48" s="353"/>
      <c r="AC48" s="353"/>
      <c r="AD48" s="353"/>
    </row>
    <row r="49" spans="1:37" ht="14.25" customHeight="1" x14ac:dyDescent="0.3">
      <c r="A49" s="176"/>
      <c r="B49" s="344" t="s">
        <v>47</v>
      </c>
      <c r="C49" s="344"/>
      <c r="D49" s="345"/>
      <c r="E49" s="176"/>
      <c r="F49" s="344" t="s">
        <v>47</v>
      </c>
      <c r="G49" s="344"/>
      <c r="H49" s="345"/>
      <c r="I49" s="176"/>
      <c r="J49" s="344" t="s">
        <v>47</v>
      </c>
      <c r="K49" s="344"/>
      <c r="L49" s="344"/>
      <c r="M49" s="186"/>
      <c r="N49" s="183"/>
      <c r="O49" s="176"/>
      <c r="P49" s="344" t="s">
        <v>47</v>
      </c>
      <c r="Q49" s="344"/>
      <c r="R49" s="345"/>
      <c r="S49" s="176"/>
      <c r="T49" s="344" t="s">
        <v>47</v>
      </c>
      <c r="U49" s="344"/>
      <c r="V49" s="345"/>
      <c r="W49" s="176"/>
      <c r="X49" s="354" t="s">
        <v>47</v>
      </c>
      <c r="Y49" s="354"/>
      <c r="Z49" s="354"/>
      <c r="AA49" s="354"/>
      <c r="AB49" s="354"/>
      <c r="AC49" s="354"/>
      <c r="AD49" s="354"/>
    </row>
    <row r="50" spans="1:37" ht="7.5" customHeight="1" x14ac:dyDescent="0.3">
      <c r="A50" s="343">
        <f>IF(A46&gt;=23,A46-24,A46)+1</f>
        <v>20</v>
      </c>
      <c r="B50" s="341" t="s">
        <v>7</v>
      </c>
      <c r="C50" s="341"/>
      <c r="D50" s="342"/>
      <c r="E50" s="343">
        <f>IF(E46&gt;=23,E46-24,E46)+1</f>
        <v>20</v>
      </c>
      <c r="F50" s="341" t="s">
        <v>7</v>
      </c>
      <c r="G50" s="341"/>
      <c r="H50" s="342"/>
      <c r="I50" s="343">
        <f>IF(I46&gt;=23,I46-24,I46)+1</f>
        <v>20</v>
      </c>
      <c r="J50" s="341" t="s">
        <v>7</v>
      </c>
      <c r="K50" s="341"/>
      <c r="L50" s="341"/>
      <c r="M50" s="186"/>
      <c r="N50" s="183"/>
      <c r="O50" s="343">
        <f>IF(O46&gt;=23,O46-24,O46)+1</f>
        <v>20</v>
      </c>
      <c r="P50" s="341" t="s">
        <v>7</v>
      </c>
      <c r="Q50" s="341"/>
      <c r="R50" s="342"/>
      <c r="S50" s="343">
        <f>IF(S46&gt;=23,S46-24,S46)+1</f>
        <v>20</v>
      </c>
      <c r="T50" s="341" t="s">
        <v>7</v>
      </c>
      <c r="U50" s="341"/>
      <c r="V50" s="342"/>
      <c r="W50" s="196"/>
      <c r="X50" s="358"/>
      <c r="Y50" s="358"/>
      <c r="Z50" s="183"/>
      <c r="AA50" s="183"/>
      <c r="AB50" s="183"/>
      <c r="AC50" s="183"/>
      <c r="AD50" s="183"/>
    </row>
    <row r="51" spans="1:37" ht="7.5" customHeight="1" x14ac:dyDescent="0.3">
      <c r="A51" s="343"/>
      <c r="B51" s="341" t="s">
        <v>48</v>
      </c>
      <c r="C51" s="341"/>
      <c r="D51" s="342"/>
      <c r="E51" s="343"/>
      <c r="F51" s="341" t="s">
        <v>48</v>
      </c>
      <c r="G51" s="341"/>
      <c r="H51" s="342"/>
      <c r="I51" s="343"/>
      <c r="J51" s="341" t="s">
        <v>48</v>
      </c>
      <c r="K51" s="341"/>
      <c r="L51" s="341"/>
      <c r="M51" s="186"/>
      <c r="N51" s="183"/>
      <c r="O51" s="343"/>
      <c r="P51" s="341" t="s">
        <v>48</v>
      </c>
      <c r="Q51" s="341"/>
      <c r="R51" s="342"/>
      <c r="S51" s="343"/>
      <c r="T51" s="341" t="s">
        <v>48</v>
      </c>
      <c r="U51" s="341"/>
      <c r="V51" s="342"/>
      <c r="W51" s="206"/>
      <c r="X51" s="359"/>
      <c r="Y51" s="359"/>
      <c r="Z51" s="201"/>
      <c r="AA51" s="201"/>
      <c r="AB51" s="201"/>
      <c r="AC51" s="201"/>
      <c r="AD51" s="201"/>
    </row>
    <row r="52" spans="1:37" ht="7.5" customHeight="1" x14ac:dyDescent="0.3">
      <c r="A52" s="343"/>
      <c r="B52" s="341" t="s">
        <v>8</v>
      </c>
      <c r="C52" s="341"/>
      <c r="D52" s="342"/>
      <c r="E52" s="343"/>
      <c r="F52" s="341" t="s">
        <v>8</v>
      </c>
      <c r="G52" s="341"/>
      <c r="H52" s="342"/>
      <c r="I52" s="343"/>
      <c r="J52" s="341" t="s">
        <v>8</v>
      </c>
      <c r="K52" s="341"/>
      <c r="L52" s="341"/>
      <c r="M52" s="186"/>
      <c r="N52" s="183"/>
      <c r="O52" s="343"/>
      <c r="P52" s="341" t="s">
        <v>8</v>
      </c>
      <c r="Q52" s="341"/>
      <c r="R52" s="342"/>
      <c r="S52" s="343"/>
      <c r="T52" s="341" t="s">
        <v>8</v>
      </c>
      <c r="U52" s="341"/>
      <c r="V52" s="342"/>
      <c r="W52" s="196"/>
      <c r="X52" s="358"/>
      <c r="Y52" s="358"/>
      <c r="Z52" s="183"/>
      <c r="AA52" s="183"/>
      <c r="AB52" s="183"/>
      <c r="AC52" s="183"/>
      <c r="AD52" s="183"/>
    </row>
    <row r="53" spans="1:37" ht="7.5" customHeight="1" x14ac:dyDescent="0.25">
      <c r="A53" s="349"/>
      <c r="B53" s="350" t="s">
        <v>47</v>
      </c>
      <c r="C53" s="350"/>
      <c r="D53" s="351"/>
      <c r="E53" s="349"/>
      <c r="F53" s="350" t="s">
        <v>47</v>
      </c>
      <c r="G53" s="350"/>
      <c r="H53" s="351"/>
      <c r="I53" s="349"/>
      <c r="J53" s="350" t="s">
        <v>47</v>
      </c>
      <c r="K53" s="350"/>
      <c r="L53" s="350"/>
      <c r="M53" s="186"/>
      <c r="N53" s="183"/>
      <c r="O53" s="349"/>
      <c r="P53" s="350" t="s">
        <v>47</v>
      </c>
      <c r="Q53" s="350"/>
      <c r="R53" s="351"/>
      <c r="S53" s="349"/>
      <c r="T53" s="350" t="s">
        <v>47</v>
      </c>
      <c r="U53" s="350"/>
      <c r="V53" s="351"/>
      <c r="W53" s="374" t="str">
        <f ca="1">TEXT($N$1,"[$-p]mmmm")</f>
        <v>Январь</v>
      </c>
      <c r="X53" s="375"/>
      <c r="Y53" s="375"/>
      <c r="Z53" s="375"/>
      <c r="AA53" s="375"/>
      <c r="AB53" s="375"/>
      <c r="AC53" s="360">
        <f ca="1">YEAR($N$1)</f>
        <v>2014</v>
      </c>
      <c r="AD53" s="360"/>
    </row>
    <row r="54" spans="1:37" ht="6.75" customHeight="1" x14ac:dyDescent="0.25">
      <c r="A54" s="349"/>
      <c r="B54" s="350"/>
      <c r="C54" s="350"/>
      <c r="D54" s="351"/>
      <c r="E54" s="349"/>
      <c r="F54" s="350"/>
      <c r="G54" s="350"/>
      <c r="H54" s="351"/>
      <c r="I54" s="349"/>
      <c r="J54" s="350"/>
      <c r="K54" s="350"/>
      <c r="L54" s="350"/>
      <c r="M54" s="186"/>
      <c r="N54" s="183"/>
      <c r="O54" s="349"/>
      <c r="P54" s="350"/>
      <c r="Q54" s="350"/>
      <c r="R54" s="351"/>
      <c r="S54" s="349"/>
      <c r="T54" s="350"/>
      <c r="U54" s="350"/>
      <c r="V54" s="351"/>
      <c r="W54" s="374"/>
      <c r="X54" s="375"/>
      <c r="Y54" s="375"/>
      <c r="Z54" s="375"/>
      <c r="AA54" s="375"/>
      <c r="AB54" s="375"/>
      <c r="AC54" s="360"/>
      <c r="AD54" s="360"/>
    </row>
    <row r="55" spans="1:37" ht="7.5" customHeight="1" x14ac:dyDescent="0.3">
      <c r="A55" s="194"/>
      <c r="B55" s="183"/>
      <c r="C55" s="183"/>
      <c r="D55" s="182"/>
      <c r="E55" s="196"/>
      <c r="F55" s="183"/>
      <c r="G55" s="183"/>
      <c r="H55" s="182"/>
      <c r="I55" s="196"/>
      <c r="J55" s="183"/>
      <c r="K55" s="183"/>
      <c r="L55" s="183"/>
      <c r="M55" s="186"/>
      <c r="N55" s="183"/>
      <c r="O55" s="194"/>
      <c r="P55" s="183"/>
      <c r="Q55" s="183"/>
      <c r="R55" s="182"/>
      <c r="S55" s="196"/>
      <c r="T55" s="183"/>
      <c r="U55" s="183"/>
      <c r="V55" s="182"/>
      <c r="W55" s="214" t="s">
        <v>9</v>
      </c>
      <c r="X55" s="355" t="s">
        <v>10</v>
      </c>
      <c r="Y55" s="355"/>
      <c r="Z55" s="214" t="s">
        <v>11</v>
      </c>
      <c r="AA55" s="214" t="s">
        <v>12</v>
      </c>
      <c r="AB55" s="214" t="s">
        <v>13</v>
      </c>
      <c r="AC55" s="214" t="s">
        <v>14</v>
      </c>
      <c r="AD55" s="214" t="s">
        <v>15</v>
      </c>
    </row>
    <row r="56" spans="1:37" ht="6.75" customHeight="1" x14ac:dyDescent="0.3">
      <c r="A56" s="203"/>
      <c r="B56" s="201"/>
      <c r="C56" s="201"/>
      <c r="D56" s="210"/>
      <c r="E56" s="206"/>
      <c r="F56" s="201"/>
      <c r="G56" s="201"/>
      <c r="H56" s="210"/>
      <c r="I56" s="206"/>
      <c r="J56" s="201"/>
      <c r="K56" s="201"/>
      <c r="L56" s="201"/>
      <c r="M56" s="186"/>
      <c r="N56" s="183"/>
      <c r="O56" s="203"/>
      <c r="P56" s="201"/>
      <c r="Q56" s="201"/>
      <c r="R56" s="210"/>
      <c r="S56" s="206"/>
      <c r="T56" s="201"/>
      <c r="U56" s="201"/>
      <c r="V56" s="210"/>
      <c r="W56" s="356">
        <f ca="1">IF(1 &lt; WEEKDAY(EOMONTH($N$1,-1)+1,2), DAY(EOMONTH($N$1,-1)) - WEEKDAY(EOMONTH($N$1,-1),2) + 1, IF(1 &gt; DAY(EOMONTH($N$1,0)) + WEEKDAY(EOMONTH($N$1,-1)+1,3), 1 - WEEKDAY(EOMONTH($N$1,-1)+1,2) - DAY(EOMONTH($N$1,0)) + 1, 1 - WEEKDAY(EOMONTH($N$1,-1)+1,2)+1))</f>
        <v>30</v>
      </c>
      <c r="X56" s="361">
        <f ca="1">IF(2 &lt; WEEKDAY(EOMONTH($N$1,-1)+1,2), DAY(EOMONTH($N$1,-1)) - WEEKDAY(EOMONTH($N$1,-1),2) + 2, IF(2 &gt; DAY(EOMONTH($N$1,0)) + WEEKDAY(EOMONTH($N$1,-1)+1,3), 2 - WEEKDAY(EOMONTH($N$1,-1)+1,2) - DAY(EOMONTH($N$1,0)) + 1, 2 - WEEKDAY(EOMONTH($N$1,-1)+1,2)+1))</f>
        <v>31</v>
      </c>
      <c r="Y56" s="361"/>
      <c r="Z56" s="361">
        <f ca="1">IF(3 &lt; WEEKDAY(EOMONTH($N$1,-1)+1,2), DAY(EOMONTH($N$1,-1)) - WEEKDAY(EOMONTH($N$1,-1),2) + 3, IF(3 &gt; DAY(EOMONTH($N$1,0)) + WEEKDAY(EOMONTH($N$1,-1)+1,3), 3 - WEEKDAY(EOMONTH($N$1,-1)+1,2) - DAY(EOMONTH($N$1,0)) + 1, 3 - WEEKDAY(EOMONTH($N$1,-1)+1,2)+1))</f>
        <v>1</v>
      </c>
      <c r="AA56" s="361">
        <f ca="1">IF(4 &lt; WEEKDAY(EOMONTH($N$1,-1)+1,2), DAY(EOMONTH($N$1,-1)) - WEEKDAY(EOMONTH($N$1,-1),2) + 4, IF(4 &gt; DAY(EOMONTH($N$1,0)) + WEEKDAY(EOMONTH($N$1,-1)+1,3), 4 - WEEKDAY(EOMONTH($N$1,-1)+1,2) - DAY(EOMONTH($N$1,0)) + 1, 4 - WEEKDAY(EOMONTH($N$1,-1)+1,2)+1))</f>
        <v>2</v>
      </c>
      <c r="AB56" s="361">
        <f ca="1">IF(5 &lt; WEEKDAY(EOMONTH($N$1,-1)+1,2), DAY(EOMONTH($N$1,-1)) - WEEKDAY(EOMONTH($N$1,-1),2) + 5, IF(5 &gt; DAY(EOMONTH($N$1,0)) + WEEKDAY(EOMONTH($N$1,-1)+1,3), 5 - WEEKDAY(EOMONTH($N$1,-1)+1,2) - DAY(EOMONTH($N$1,0)) + 1, 5 - WEEKDAY(EOMONTH($N$1,-1)+1,2)+1))</f>
        <v>3</v>
      </c>
      <c r="AC56" s="362">
        <f ca="1">IF(6 &lt; WEEKDAY(EOMONTH($N$1,-1)+1,2), DAY(EOMONTH($N$1,-1)) - WEEKDAY(EOMONTH($N$1,-1),2) + 6, IF(6 &gt; DAY(EOMONTH($N$1,0)) + WEEKDAY(EOMONTH($N$1,-1)+1,3), 6 - WEEKDAY(EOMONTH($N$1,-1)+1,2) - DAY(EOMONTH($N$1,0)) + 1, 6 - WEEKDAY(EOMONTH($N$1,-1)+1,2)+1))</f>
        <v>4</v>
      </c>
      <c r="AD56" s="362">
        <f ca="1">IF(7 &lt; WEEKDAY(EOMONTH($N$1,-1)+1,2), DAY(EOMONTH($N$1,-1)) - WEEKDAY(EOMONTH($N$1,-1),2) + 7, IF(7 &gt; DAY(EOMONTH($N$1,0)) + WEEKDAY(EOMONTH($N$1,-1)+1,3), 7 - WEEKDAY(EOMONTH($N$1,-1)+1,2) - DAY(EOMONTH($N$1,0)) + 1, 7 - WEEKDAY(EOMONTH($N$1,-1)+1,2)+1))</f>
        <v>5</v>
      </c>
    </row>
    <row r="57" spans="1:37" ht="7.5" customHeight="1" x14ac:dyDescent="0.3">
      <c r="A57" s="194"/>
      <c r="B57" s="183"/>
      <c r="C57" s="183"/>
      <c r="D57" s="182"/>
      <c r="E57" s="196"/>
      <c r="F57" s="183"/>
      <c r="G57" s="183"/>
      <c r="H57" s="182"/>
      <c r="I57" s="196"/>
      <c r="J57" s="183"/>
      <c r="K57" s="183"/>
      <c r="L57" s="183"/>
      <c r="M57" s="186"/>
      <c r="N57" s="183"/>
      <c r="O57" s="194"/>
      <c r="P57" s="183"/>
      <c r="Q57" s="183"/>
      <c r="R57" s="182"/>
      <c r="S57" s="196"/>
      <c r="T57" s="183"/>
      <c r="U57" s="183"/>
      <c r="V57" s="182"/>
      <c r="W57" s="356"/>
      <c r="X57" s="361"/>
      <c r="Y57" s="361"/>
      <c r="Z57" s="361"/>
      <c r="AA57" s="361"/>
      <c r="AB57" s="361"/>
      <c r="AC57" s="362"/>
      <c r="AD57" s="362"/>
    </row>
    <row r="58" spans="1:37" ht="6.75" customHeight="1" x14ac:dyDescent="0.3">
      <c r="A58" s="211"/>
      <c r="B58" s="201"/>
      <c r="C58" s="201"/>
      <c r="D58" s="210"/>
      <c r="E58" s="211"/>
      <c r="F58" s="201"/>
      <c r="G58" s="201"/>
      <c r="H58" s="210"/>
      <c r="I58" s="211"/>
      <c r="J58" s="201"/>
      <c r="K58" s="201"/>
      <c r="L58" s="201"/>
      <c r="M58" s="186"/>
      <c r="N58" s="183"/>
      <c r="O58" s="211"/>
      <c r="P58" s="201"/>
      <c r="Q58" s="201"/>
      <c r="R58" s="210"/>
      <c r="S58" s="211"/>
      <c r="T58" s="201"/>
      <c r="U58" s="201"/>
      <c r="V58" s="210"/>
      <c r="W58" s="365">
        <f ca="1">IF(8 &lt; WEEKDAY(EOMONTH($N$1,-1)+1,2), DAY(EOMONTH($N$1,-1)) - WEEKDAY(EOMONTH($N$1,-1),2) + 8, IF(8 &gt; DAY(EOMONTH($N$1,0)) + WEEKDAY(EOMONTH($N$1,-1)+1,3), 8 - WEEKDAY(EOMONTH($N$1,-1)+1,2) - DAY(EOMONTH($N$1,0)) + 1, 8 - WEEKDAY(EOMONTH($N$1,-1)+1,2)+1))</f>
        <v>6</v>
      </c>
      <c r="X58" s="361">
        <f ca="1">IF(9 &lt; WEEKDAY(EOMONTH($N$1,-1)+1,2), DAY(EOMONTH($N$1,-1)) - WEEKDAY(EOMONTH($N$1,-1),2) + 9, IF(9 &gt; DAY(EOMONTH($N$1,0)) + WEEKDAY(EOMONTH($N$1,-1)+1,3), 9 - WEEKDAY(EOMONTH($N$1,-1)+1,2) - DAY(EOMONTH($N$1,0)) + 1, 9 - WEEKDAY(EOMONTH($N$1,-1)+1,2)+1))</f>
        <v>7</v>
      </c>
      <c r="Y58" s="361"/>
      <c r="Z58" s="361">
        <f ca="1">IF(10 &lt; WEEKDAY(EOMONTH($N$1,-1)+1,2), DAY(EOMONTH($N$1,-1)) - WEEKDAY(EOMONTH($N$1,-1),2) + 10, IF(10 &gt; DAY(EOMONTH($N$1,0)) + WEEKDAY(EOMONTH($N$1,-1)+1,3), 10 - WEEKDAY(EOMONTH($N$1,-1)+1,2) - DAY(EOMONTH($N$1,0)) + 1, 10 - WEEKDAY(EOMONTH($N$1,-1)+1,2)+1))</f>
        <v>8</v>
      </c>
      <c r="AA58" s="361">
        <f ca="1">IF(11 &lt; WEEKDAY(EOMONTH($N$1,-1)+1,2), DAY(EOMONTH($N$1,-1)) - WEEKDAY(EOMONTH($N$1,-1),2) + 11, IF(11 &gt; DAY(EOMONTH($N$1,0)) + WEEKDAY(EOMONTH($N$1,-1)+1,3), 11 - WEEKDAY(EOMONTH($N$1,-1)+1,2) - DAY(EOMONTH($N$1,0)) + 1, 11 - WEEKDAY(EOMONTH($N$1,-1)+1,2)+1))</f>
        <v>9</v>
      </c>
      <c r="AB58" s="361">
        <f ca="1">IF(12 &lt; WEEKDAY(EOMONTH($N$1,-1)+1,2), DAY(EOMONTH($N$1,-1)) - WEEKDAY(EOMONTH($N$1,-1),2) + 12, IF(12 &gt; DAY(EOMONTH($N$1,0)) + WEEKDAY(EOMONTH($N$1,-1)+1,3), 12 - WEEKDAY(EOMONTH($N$1,-1)+1,2) - DAY(EOMONTH($N$1,0)) + 1, 12 - WEEKDAY(EOMONTH($N$1,-1)+1,2)+1))</f>
        <v>10</v>
      </c>
      <c r="AC58" s="362">
        <f ca="1">IF(13 &lt; WEEKDAY(EOMONTH($N$1,-1)+1,2), DAY(EOMONTH($N$1,-1)) - WEEKDAY(EOMONTH($N$1,-1),2) + 13, IF(13 &gt; DAY(EOMONTH($N$1,0)) + WEEKDAY(EOMONTH($N$1,-1)+1,3), 13 - WEEKDAY(EOMONTH($N$1,-1)+1,2) - DAY(EOMONTH($N$1,0)) + 1, 13 - WEEKDAY(EOMONTH($N$1,-1)+1,2)+1))</f>
        <v>11</v>
      </c>
      <c r="AD58" s="362">
        <f ca="1">IF(14 &lt; WEEKDAY(EOMONTH($N$1,-1)+1,2), DAY(EOMONTH($N$1,-1)) - WEEKDAY(EOMONTH($N$1,-1),2) + 14, IF(14 &gt; DAY(EOMONTH($N$1,0)) + WEEKDAY(EOMONTH($N$1,-1)+1,3), 14 - WEEKDAY(EOMONTH($N$1,-1)+1,2) - DAY(EOMONTH($N$1,0)) + 1, 14 - WEEKDAY(EOMONTH($N$1,-1)+1,2)+1))</f>
        <v>12</v>
      </c>
    </row>
    <row r="59" spans="1:37" s="192" customFormat="1" ht="7.5" customHeight="1" x14ac:dyDescent="0.3">
      <c r="A59" s="200"/>
      <c r="B59" s="183"/>
      <c r="C59" s="209"/>
      <c r="D59" s="195"/>
      <c r="E59" s="196"/>
      <c r="F59" s="183"/>
      <c r="G59" s="209"/>
      <c r="H59" s="195"/>
      <c r="I59" s="196"/>
      <c r="J59" s="183"/>
      <c r="K59" s="183"/>
      <c r="L59" s="183"/>
      <c r="M59" s="186"/>
      <c r="N59" s="183"/>
      <c r="O59" s="200"/>
      <c r="P59" s="183"/>
      <c r="Q59" s="209"/>
      <c r="R59" s="195"/>
      <c r="S59" s="196"/>
      <c r="T59" s="183"/>
      <c r="U59" s="209"/>
      <c r="V59" s="195"/>
      <c r="W59" s="365"/>
      <c r="X59" s="361"/>
      <c r="Y59" s="361"/>
      <c r="Z59" s="361"/>
      <c r="AA59" s="361"/>
      <c r="AB59" s="361"/>
      <c r="AC59" s="362"/>
      <c r="AD59" s="362"/>
    </row>
    <row r="60" spans="1:37" s="192" customFormat="1" ht="6.75" customHeight="1" x14ac:dyDescent="0.3">
      <c r="A60" s="203"/>
      <c r="B60" s="201"/>
      <c r="C60" s="204"/>
      <c r="D60" s="205"/>
      <c r="E60" s="206"/>
      <c r="F60" s="201"/>
      <c r="G60" s="204"/>
      <c r="H60" s="205"/>
      <c r="I60" s="206"/>
      <c r="J60" s="201"/>
      <c r="K60" s="201"/>
      <c r="L60" s="201"/>
      <c r="M60" s="186"/>
      <c r="N60" s="183"/>
      <c r="O60" s="203"/>
      <c r="P60" s="201"/>
      <c r="Q60" s="204"/>
      <c r="R60" s="205"/>
      <c r="S60" s="206"/>
      <c r="T60" s="201"/>
      <c r="U60" s="204"/>
      <c r="V60" s="205"/>
      <c r="W60" s="365">
        <f ca="1">IF(15 &lt; WEEKDAY(EOMONTH($N$1,-1)+1,2), DAY(EOMONTH($N$1,-1)) - WEEKDAY(EOMONTH($N$1,-1),2) + 15, IF(15 &gt; DAY(EOMONTH($N$1,0)) + WEEKDAY(EOMONTH($N$1,-1)+1,3), 15 - WEEKDAY(EOMONTH($N$1,-1)+1,2) - DAY(EOMONTH($N$1,0)) + 1, 15 - WEEKDAY(EOMONTH($N$1,-1)+1,2)+1))</f>
        <v>13</v>
      </c>
      <c r="X60" s="364">
        <f ca="1">IF(16 &lt; WEEKDAY(EOMONTH($N$1,-1)+1,2), DAY(EOMONTH($N$1,-1)) - WEEKDAY(EOMONTH($N$1,-1),2) + 16, IF(16 &gt; DAY(EOMONTH($N$1,0)) + WEEKDAY(EOMONTH($N$1,-1)+1,3), 16 - WEEKDAY(EOMONTH($N$1,-1)+1,2) - DAY(EOMONTH($N$1,0)) + 1, 16 - WEEKDAY(EOMONTH($N$1,-1)+1,2)+1))</f>
        <v>14</v>
      </c>
      <c r="Y60" s="364"/>
      <c r="Z60" s="361">
        <f ca="1">IF(17 &lt; WEEKDAY(EOMONTH($N$1,-1)+1,2), DAY(EOMONTH($N$1,-1)) - WEEKDAY(EOMONTH($N$1,-1),2) + 17, IF(17 &gt; DAY(EOMONTH($N$1,0)) + WEEKDAY(EOMONTH($N$1,-1)+1,3), 17 - WEEKDAY(EOMONTH($N$1,-1)+1,2) - DAY(EOMONTH($N$1,0)) + 1, 17 - WEEKDAY(EOMONTH($N$1,-1)+1,2)+1))</f>
        <v>15</v>
      </c>
      <c r="AA60" s="361">
        <f ca="1">IF(18 &lt; WEEKDAY(EOMONTH($N$1,-1)+1,2), DAY(EOMONTH($N$1,-1)) - WEEKDAY(EOMONTH($N$1,-1),2) + 18, IF(18 &gt; DAY(EOMONTH($N$1,0)) + WEEKDAY(EOMONTH($N$1,-1)+1,3), 18 - WEEKDAY(EOMONTH($N$1,-1)+1,2) - DAY(EOMONTH($N$1,0)) + 1, 18 - WEEKDAY(EOMONTH($N$1,-1)+1,2)+1))</f>
        <v>16</v>
      </c>
      <c r="AB60" s="361">
        <f ca="1">IF(19 &lt; WEEKDAY(EOMONTH($N$1,-1)+1,2), DAY(EOMONTH($N$1,-1)) - WEEKDAY(EOMONTH($N$1,-1),2) + 19, IF(19 &gt; DAY(EOMONTH($N$1,0)) + WEEKDAY(EOMONTH($N$1,-1)+1,3), 19 - WEEKDAY(EOMONTH($N$1,-1)+1,2) - DAY(EOMONTH($N$1,0)) + 1, 19 - WEEKDAY(EOMONTH($N$1,-1)+1,2)+1))</f>
        <v>17</v>
      </c>
      <c r="AC60" s="362">
        <f ca="1">IF(20 &lt; WEEKDAY(EOMONTH($N$1,-1)+1,2), DAY(EOMONTH($N$1,-1)) - WEEKDAY(EOMONTH($N$1,-1),2) + 20, IF(20 &gt; DAY(EOMONTH($N$1,0)) + WEEKDAY(EOMONTH($N$1,-1)+1,3), 20 - WEEKDAY(EOMONTH($N$1,-1)+1,2) - DAY(EOMONTH($N$1,0)) + 1, 20 - WEEKDAY(EOMONTH($N$1,-1)+1,2)+1))</f>
        <v>18</v>
      </c>
      <c r="AD60" s="362">
        <f ca="1">IF(21 &lt; WEEKDAY(EOMONTH($N$1,-1)+1,2), DAY(EOMONTH($N$1,-1)) - WEEKDAY(EOMONTH($N$1,-1),2) + 21, IF(21 &gt; DAY(EOMONTH($N$1,0)) + WEEKDAY(EOMONTH($N$1,-1)+1,3), 21 - WEEKDAY(EOMONTH($N$1,-1)+1,2) - DAY(EOMONTH($N$1,0)) + 1, 21 - WEEKDAY(EOMONTH($N$1,-1)+1,2)+1))</f>
        <v>19</v>
      </c>
    </row>
    <row r="61" spans="1:37" s="192" customFormat="1" ht="7.5" customHeight="1" x14ac:dyDescent="0.3">
      <c r="A61" s="200"/>
      <c r="B61" s="183"/>
      <c r="C61" s="209"/>
      <c r="D61" s="195"/>
      <c r="E61" s="196"/>
      <c r="F61" s="183"/>
      <c r="G61" s="209"/>
      <c r="H61" s="195"/>
      <c r="I61" s="196"/>
      <c r="J61" s="183" t="s">
        <v>49</v>
      </c>
      <c r="K61" s="183"/>
      <c r="L61" s="183"/>
      <c r="M61" s="186"/>
      <c r="N61" s="183"/>
      <c r="O61" s="200"/>
      <c r="P61" s="183"/>
      <c r="Q61" s="209"/>
      <c r="R61" s="195"/>
      <c r="S61" s="196"/>
      <c r="T61" s="183"/>
      <c r="U61" s="209"/>
      <c r="V61" s="195"/>
      <c r="W61" s="365"/>
      <c r="X61" s="364"/>
      <c r="Y61" s="364"/>
      <c r="Z61" s="361"/>
      <c r="AA61" s="361"/>
      <c r="AB61" s="361"/>
      <c r="AC61" s="362"/>
      <c r="AD61" s="362"/>
    </row>
    <row r="62" spans="1:37" s="192" customFormat="1" ht="6.75" customHeight="1" x14ac:dyDescent="0.3">
      <c r="A62" s="203"/>
      <c r="B62" s="201"/>
      <c r="C62" s="204"/>
      <c r="D62" s="205"/>
      <c r="E62" s="206"/>
      <c r="F62" s="201"/>
      <c r="G62" s="204"/>
      <c r="H62" s="205"/>
      <c r="I62" s="206"/>
      <c r="J62" s="201" t="s">
        <v>49</v>
      </c>
      <c r="K62" s="201"/>
      <c r="L62" s="201"/>
      <c r="M62" s="186"/>
      <c r="N62" s="183"/>
      <c r="O62" s="203"/>
      <c r="P62" s="201"/>
      <c r="Q62" s="204"/>
      <c r="R62" s="205"/>
      <c r="S62" s="206"/>
      <c r="T62" s="201"/>
      <c r="U62" s="204"/>
      <c r="V62" s="205"/>
      <c r="W62" s="361">
        <f ca="1">IF(22 &lt; WEEKDAY(EOMONTH($N$1,-1)+1,2), DAY(EOMONTH($N$1,-1)) - WEEKDAY(EOMONTH($N$1,-1),2) + 22, IF(22 &gt; DAY(EOMONTH($N$1,0)) + WEEKDAY(EOMONTH($N$1,-1)+1,3), 22 - WEEKDAY(EOMONTH($N$1,-1)+1,2) - DAY(EOMONTH($N$1,0)) + 1, 22 - WEEKDAY(EOMONTH($N$1,-1)+1,2)+1))</f>
        <v>20</v>
      </c>
      <c r="X62" s="361">
        <f ca="1">IF(23 &lt; WEEKDAY(EOMONTH($N$1,-1)+1,2), DAY(EOMONTH($N$1,-1)) - WEEKDAY(EOMONTH($N$1,-1),2) + 23, IF(23 &gt; DAY(EOMONTH($N$1,0)) + WEEKDAY(EOMONTH($N$1,-1)+1,3), 23 - WEEKDAY(EOMONTH($N$1,-1)+1,2) - DAY(EOMONTH($N$1,0)) + 1, 23 - WEEKDAY(EOMONTH($N$1,-1)+1,2)+1))</f>
        <v>21</v>
      </c>
      <c r="Y62" s="361"/>
      <c r="Z62" s="361">
        <f ca="1">IF(24 &lt; WEEKDAY(EOMONTH($N$1,-1)+1,2), DAY(EOMONTH($N$1,-1)) - WEEKDAY(EOMONTH($N$1,-1),2) + 24, IF(24 &gt; DAY(EOMONTH($N$1,0)) + WEEKDAY(EOMONTH($N$1,-1)+1,3), 24 - WEEKDAY(EOMONTH($N$1,-1)+1,2) - DAY(EOMONTH($N$1,0)) + 1, 24 - WEEKDAY(EOMONTH($N$1,-1)+1,2)+1))</f>
        <v>22</v>
      </c>
      <c r="AA62" s="361">
        <f ca="1">IF(25 &lt; WEEKDAY(EOMONTH($N$1,-1)+1,2), DAY(EOMONTH($N$1,-1)) - WEEKDAY(EOMONTH($N$1,-1),2) + 25, IF(25 &gt; DAY(EOMONTH($N$1,0)) + WEEKDAY(EOMONTH($N$1,-1)+1,3), 25 - WEEKDAY(EOMONTH($N$1,-1)+1,2) - DAY(EOMONTH($N$1,0)) + 1, 25 - WEEKDAY(EOMONTH($N$1,-1)+1,2)+1))</f>
        <v>23</v>
      </c>
      <c r="AB62" s="361">
        <f ca="1">IF(26 &lt; WEEKDAY(EOMONTH($N$1,-1)+1,2), DAY(EOMONTH($N$1,-1)) - WEEKDAY(EOMONTH($N$1,-1),2) + 26, IF(26 &gt; DAY(EOMONTH($N$1,0)) + WEEKDAY(EOMONTH($N$1,-1)+1,3), 26 - WEEKDAY(EOMONTH($N$1,-1)+1,2) - DAY(EOMONTH($N$1,0)) + 1, 26 - WEEKDAY(EOMONTH($N$1,-1)+1,2)+1))</f>
        <v>24</v>
      </c>
      <c r="AC62" s="362">
        <f ca="1">IF(27 &lt; WEEKDAY(EOMONTH($N$1,-1)+1,2), DAY(EOMONTH($N$1,-1)) - WEEKDAY(EOMONTH($N$1,-1),2) + 27, IF(27 &gt; DAY(EOMONTH($N$1,0)) + WEEKDAY(EOMONTH($N$1,-1)+1,3), 27 - WEEKDAY(EOMONTH($N$1,-1)+1,2) - DAY(EOMONTH($N$1,0)) + 1, 27 - WEEKDAY(EOMONTH($N$1,-1)+1,2)+1))</f>
        <v>25</v>
      </c>
      <c r="AD62" s="362">
        <f ca="1">IF(28 &lt; WEEKDAY(EOMONTH($N$1,-1)+1,2), DAY(EOMONTH($N$1,-1)) - WEEKDAY(EOMONTH($N$1,-1),2) + 28, IF(28 &gt; DAY(EOMONTH($N$1,0)) + WEEKDAY(EOMONTH($N$1,-1)+1,3), 28 - WEEKDAY(EOMONTH($N$1,-1)+1,2) - DAY(EOMONTH($N$1,0)) + 1, 28 - WEEKDAY(EOMONTH($N$1,-1)+1,2)+1))</f>
        <v>26</v>
      </c>
    </row>
    <row r="63" spans="1:37" customFormat="1" ht="7.5" customHeight="1" x14ac:dyDescent="0.3">
      <c r="A63" s="200"/>
      <c r="B63" s="183"/>
      <c r="C63" s="209"/>
      <c r="D63" s="195"/>
      <c r="E63" s="196"/>
      <c r="F63" s="183"/>
      <c r="G63" s="209"/>
      <c r="H63" s="195"/>
      <c r="I63" s="196"/>
      <c r="J63" s="183" t="s">
        <v>49</v>
      </c>
      <c r="K63" s="183"/>
      <c r="L63" s="183"/>
      <c r="M63" s="186"/>
      <c r="N63" s="183"/>
      <c r="O63" s="200"/>
      <c r="P63" s="183"/>
      <c r="Q63" s="209"/>
      <c r="R63" s="195"/>
      <c r="S63" s="196"/>
      <c r="T63" s="183"/>
      <c r="U63" s="209"/>
      <c r="V63" s="195"/>
      <c r="W63" s="361"/>
      <c r="X63" s="361"/>
      <c r="Y63" s="361"/>
      <c r="Z63" s="361"/>
      <c r="AA63" s="361"/>
      <c r="AB63" s="361"/>
      <c r="AC63" s="362"/>
      <c r="AD63" s="362"/>
      <c r="AE63" s="59"/>
      <c r="AF63" s="59"/>
      <c r="AG63" s="59"/>
      <c r="AH63" s="59"/>
      <c r="AI63" s="59"/>
      <c r="AJ63" s="59"/>
      <c r="AK63" s="59"/>
    </row>
    <row r="64" spans="1:37" customFormat="1" ht="6.75" customHeight="1" x14ac:dyDescent="0.3">
      <c r="A64" s="203"/>
      <c r="B64" s="201"/>
      <c r="C64" s="204"/>
      <c r="D64" s="205"/>
      <c r="E64" s="206"/>
      <c r="F64" s="201"/>
      <c r="G64" s="204"/>
      <c r="H64" s="205"/>
      <c r="I64" s="206"/>
      <c r="J64" s="201" t="s">
        <v>49</v>
      </c>
      <c r="K64" s="201"/>
      <c r="L64" s="201"/>
      <c r="M64" s="186"/>
      <c r="N64" s="183"/>
      <c r="O64" s="203"/>
      <c r="P64" s="201"/>
      <c r="Q64" s="204"/>
      <c r="R64" s="205"/>
      <c r="S64" s="206"/>
      <c r="T64" s="201"/>
      <c r="U64" s="204"/>
      <c r="V64" s="205"/>
      <c r="W64" s="363">
        <f ca="1">IF(29 &lt; WEEKDAY(EOMONTH($N$1,-1)+1,2), DAY(EOMONTH($N$1,-1)) - WEEKDAY(EOMONTH($N$1,-1),2) + 29, IF(29 &gt; DAY(EOMONTH($N$1,0)) + WEEKDAY(EOMONTH($N$1,-1)+1,3), 29 - WEEKDAY(EOMONTH($N$1,-1)+1,2) - DAY(EOMONTH($N$1,0)) + 1, 29 - WEEKDAY(EOMONTH($N$1,-1)+1,2)+1))</f>
        <v>27</v>
      </c>
      <c r="X64" s="363">
        <f ca="1">IF(30 &lt; WEEKDAY(EOMONTH($N$1,-1)+1,2), DAY(EOMONTH($N$1,-1)) - WEEKDAY(EOMONTH($N$1,-1),2) + 30, IF(30 &gt; DAY(EOMONTH($N$1,0)) + WEEKDAY(EOMONTH($N$1,-1)+1,3), 30 - WEEKDAY(EOMONTH($N$1,-1)+1,2) - DAY(EOMONTH($N$1,0)) + 1, 30 - WEEKDAY(EOMONTH($N$1,-1)+1,2)+1))</f>
        <v>28</v>
      </c>
      <c r="Y64" s="363"/>
      <c r="Z64" s="363">
        <f ca="1">IF(31 &lt; WEEKDAY(EOMONTH($N$1,-1)+1,2), DAY(EOMONTH($N$1,-1)) - WEEKDAY(EOMONTH($N$1,-1),2) + 31, IF(31 &gt; DAY(EOMONTH($N$1,0)) + WEEKDAY(EOMONTH($N$1,-1)+1,3), 31 - WEEKDAY(EOMONTH($N$1,-1)+1,2) - DAY(EOMONTH($N$1,0)) + 1, 31 - WEEKDAY(EOMONTH($N$1,-1)+1,2)+1))</f>
        <v>29</v>
      </c>
      <c r="AA64" s="363">
        <f ca="1">IF(32 &lt; WEEKDAY(EOMONTH($N$1,-1)+1,2), DAY(EOMONTH($N$1,-1)) - WEEKDAY(EOMONTH($N$1,-1),2) + 32, IF(32 &gt; DAY(EOMONTH($N$1,0)) + WEEKDAY(EOMONTH($N$1,-1)+1,3), 32 - WEEKDAY(EOMONTH($N$1,-1)+1,2) - DAY(EOMONTH($N$1,0)) + 1, 32 - WEEKDAY(EOMONTH($N$1,-1)+1,2)+1))</f>
        <v>30</v>
      </c>
      <c r="AB64" s="363">
        <f ca="1">IF(33 &lt; WEEKDAY(EOMONTH($N$1,-1)+1,2), DAY(EOMONTH($N$1,-1)) - WEEKDAY(EOMONTH($N$1,-1),2) + 33, IF(33 &gt; DAY(EOMONTH($N$1,0)) + WEEKDAY(EOMONTH($N$1,-1)+1,3), 33 - WEEKDAY(EOMONTH($N$1,-1)+1,2) - DAY(EOMONTH($N$1,0)) + 1, 33 - WEEKDAY(EOMONTH($N$1,-1)+1,2)+1))</f>
        <v>31</v>
      </c>
      <c r="AC64" s="362">
        <f ca="1">IF(34 &lt; WEEKDAY(EOMONTH($N$1,-1)+1,2), DAY(EOMONTH($N$1,-1)) - WEEKDAY(EOMONTH($N$1,-1),2) + 34, IF(34 &gt; DAY(EOMONTH($N$1,0)) + WEEKDAY(EOMONTH($N$1,-1)+1,3), 34 - WEEKDAY(EOMONTH($N$1,-1)+1,2) - DAY(EOMONTH($N$1,0)) + 1, 34 - WEEKDAY(EOMONTH($N$1,-1)+1,2)+1))</f>
        <v>1</v>
      </c>
      <c r="AD64" s="362">
        <f ca="1">IF(35 &lt; WEEKDAY(EOMONTH($N$1,-1)+1,2), DAY(EOMONTH($N$1,-1)) - WEEKDAY(EOMONTH($N$1,-1),2) + 35, IF(35 &gt; DAY(EOMONTH($N$1,0)) + WEEKDAY(EOMONTH($N$1,-1)+1,3), 35 - WEEKDAY(EOMONTH($N$1,-1)+1,2) - DAY(EOMONTH($N$1,0)) + 1, 35 - WEEKDAY(EOMONTH($N$1,-1)+1,2)+1))</f>
        <v>2</v>
      </c>
      <c r="AE64" s="59"/>
      <c r="AF64" s="59"/>
      <c r="AG64" s="59"/>
      <c r="AH64" s="59"/>
      <c r="AI64" s="59"/>
      <c r="AJ64" s="59"/>
      <c r="AK64" s="59"/>
    </row>
    <row r="65" spans="1:37" customFormat="1" ht="7.5" customHeight="1" x14ac:dyDescent="0.3">
      <c r="A65" s="200"/>
      <c r="B65" s="183"/>
      <c r="C65" s="209"/>
      <c r="D65" s="195"/>
      <c r="E65" s="196"/>
      <c r="F65" s="183"/>
      <c r="G65" s="209"/>
      <c r="H65" s="195"/>
      <c r="I65" s="196"/>
      <c r="J65" s="183" t="s">
        <v>49</v>
      </c>
      <c r="K65" s="183"/>
      <c r="L65" s="183"/>
      <c r="M65" s="186"/>
      <c r="N65" s="183"/>
      <c r="O65" s="200"/>
      <c r="P65" s="183"/>
      <c r="Q65" s="209"/>
      <c r="R65" s="195"/>
      <c r="S65" s="196"/>
      <c r="T65" s="183"/>
      <c r="U65" s="209"/>
      <c r="V65" s="195"/>
      <c r="W65" s="363"/>
      <c r="X65" s="363"/>
      <c r="Y65" s="363"/>
      <c r="Z65" s="363"/>
      <c r="AA65" s="363"/>
      <c r="AB65" s="363"/>
      <c r="AC65" s="362"/>
      <c r="AD65" s="362"/>
      <c r="AE65" s="59"/>
      <c r="AF65" s="59"/>
      <c r="AG65" s="59"/>
      <c r="AH65" s="59"/>
      <c r="AI65" s="59"/>
      <c r="AJ65" s="59"/>
      <c r="AK65" s="59"/>
    </row>
    <row r="66" spans="1:37" customFormat="1" ht="6.75" customHeight="1" x14ac:dyDescent="0.3">
      <c r="A66" s="203"/>
      <c r="B66" s="201"/>
      <c r="C66" s="204"/>
      <c r="D66" s="205"/>
      <c r="E66" s="206"/>
      <c r="F66" s="201"/>
      <c r="G66" s="204"/>
      <c r="H66" s="205"/>
      <c r="I66" s="206"/>
      <c r="J66" s="201" t="s">
        <v>49</v>
      </c>
      <c r="K66" s="201"/>
      <c r="L66" s="201"/>
      <c r="M66" s="186"/>
      <c r="N66" s="183"/>
      <c r="O66" s="203"/>
      <c r="P66" s="201"/>
      <c r="Q66" s="204"/>
      <c r="R66" s="205"/>
      <c r="S66" s="206"/>
      <c r="T66" s="201"/>
      <c r="U66" s="204"/>
      <c r="V66" s="205"/>
      <c r="W66" s="363">
        <f ca="1">IF(36 &lt; WEEKDAY(EOMONTH($N$1,-1)+1,2), DAY(EOMONTH($N$1,-1)) - WEEKDAY(EOMONTH($N$1,-1),2) + 36, IF(36 &gt; DAY(EOMONTH($N$1,0)) + WEEKDAY(EOMONTH($N$1,-1)+1,3), 36 - WEEKDAY(EOMONTH($N$1,-1)+1,2) - DAY(EOMONTH($N$1,0)) + 1, 36 - WEEKDAY(EOMONTH($N$1,-1)+1,2)+1))</f>
        <v>3</v>
      </c>
      <c r="X66" s="363">
        <f ca="1">IF(37 &lt; WEEKDAY(EOMONTH($N$1,-1)+1,2), DAY(EOMONTH($N$1,-1)) - WEEKDAY(EOMONTH($N$1,-1),2) + 37, IF(37 &gt; DAY(EOMONTH($N$1,0)) + WEEKDAY(EOMONTH($N$1,-1)+1,3), 37 - WEEKDAY(EOMONTH($N$1,-1)+1,2) - DAY(EOMONTH($N$1,0)) + 1, 37 - WEEKDAY(EOMONTH($N$1,-1)+1,2)+1))</f>
        <v>4</v>
      </c>
      <c r="Y66" s="363"/>
      <c r="Z66" s="363">
        <f ca="1">IF(38 &lt; WEEKDAY(EOMONTH($N$1,-1)+1,2), DAY(EOMONTH($N$1,-1)) - WEEKDAY(EOMONTH($N$1,-1),2) + 38, IF(38 &gt; DAY(EOMONTH($N$1,0)) + WEEKDAY(EOMONTH($N$1,-1)+1,3), 38 - WEEKDAY(EOMONTH($N$1,-1)+1,2) - DAY(EOMONTH($N$1,0)) + 1, 38 - WEEKDAY(EOMONTH($N$1,-1)+1,2)+1))</f>
        <v>5</v>
      </c>
      <c r="AA66" s="363">
        <f ca="1">IF(39 &lt; WEEKDAY(EOMONTH($N$1,-1)+1,2), DAY(EOMONTH($N$1,-1)) - WEEKDAY(EOMONTH($N$1,-1),2) + 39, IF(39 &gt; DAY(EOMONTH($N$1,0)) + WEEKDAY(EOMONTH($N$1,-1)+1,3), 39 - WEEKDAY(EOMONTH($N$1,-1)+1,2) - DAY(EOMONTH($N$1,0)) + 1, 39 - WEEKDAY(EOMONTH($N$1,-1)+1,2)+1))</f>
        <v>6</v>
      </c>
      <c r="AB66" s="363">
        <f ca="1">IF(40 &lt; WEEKDAY(EOMONTH($N$1,-1)+1,2), DAY(EOMONTH($N$1,-1)) - WEEKDAY(EOMONTH($N$1,-1),2) + 40, IF(40 &gt; DAY(EOMONTH($N$1,0)) + WEEKDAY(EOMONTH($N$1,-1)+1,3), 40 - WEEKDAY(EOMONTH($N$1,-1)+1,2) - DAY(EOMONTH($N$1,0)) + 1, 40 - WEEKDAY(EOMONTH($N$1,-1)+1,2)+1))</f>
        <v>7</v>
      </c>
      <c r="AC66" s="362">
        <f ca="1">IF(41 &lt; WEEKDAY(EOMONTH($N$1,-1)+1,2), DAY(EOMONTH($N$1,-1)) - WEEKDAY(EOMONTH($N$1,-1),2) + 41, IF(41 &gt; DAY(EOMONTH($N$1,0)) + WEEKDAY(EOMONTH($N$1,-1)+1,3), 41 - WEEKDAY(EOMONTH($N$1,-1)+1,2) - DAY(EOMONTH($N$1,0)) + 1, 41 - WEEKDAY(EOMONTH($N$1,-1)+1,2)+1))</f>
        <v>8</v>
      </c>
      <c r="AD66" s="362">
        <f ca="1">IF(42 &lt; WEEKDAY(EOMONTH($N$1,-1)+1,2), DAY(EOMONTH($N$1,-1)) - WEEKDAY(EOMONTH($N$1,-1),2) + 42, IF(42 &gt; DAY(EOMONTH($N$1,0)) + WEEKDAY(EOMONTH($N$1,-1)+1,3), 42 - WEEKDAY(EOMONTH($N$1,-1)+1,2) - DAY(EOMONTH($N$1,0)) + 1, 42 - WEEKDAY(EOMONTH($N$1,-1)+1,2)+1))</f>
        <v>9</v>
      </c>
      <c r="AE66" s="59"/>
      <c r="AF66" s="59"/>
      <c r="AG66" s="59"/>
      <c r="AH66" s="59"/>
      <c r="AI66" s="59"/>
      <c r="AJ66" s="59"/>
      <c r="AK66" s="59"/>
    </row>
    <row r="67" spans="1:37" customFormat="1" ht="7.5" customHeight="1" x14ac:dyDescent="0.3">
      <c r="A67" s="200"/>
      <c r="B67" s="183"/>
      <c r="C67" s="209"/>
      <c r="D67" s="195"/>
      <c r="E67" s="196"/>
      <c r="F67" s="183"/>
      <c r="G67" s="209"/>
      <c r="H67" s="195"/>
      <c r="I67" s="196"/>
      <c r="J67" s="183" t="s">
        <v>49</v>
      </c>
      <c r="K67" s="183"/>
      <c r="L67" s="183"/>
      <c r="M67" s="186"/>
      <c r="N67" s="183"/>
      <c r="O67" s="200"/>
      <c r="P67" s="183"/>
      <c r="Q67" s="209"/>
      <c r="R67" s="195"/>
      <c r="S67" s="196"/>
      <c r="T67" s="183"/>
      <c r="U67" s="209"/>
      <c r="V67" s="195"/>
      <c r="W67" s="363"/>
      <c r="X67" s="363"/>
      <c r="Y67" s="363"/>
      <c r="Z67" s="363"/>
      <c r="AA67" s="363"/>
      <c r="AB67" s="363"/>
      <c r="AC67" s="362"/>
      <c r="AD67" s="362"/>
      <c r="AE67" s="59"/>
      <c r="AF67" s="59"/>
      <c r="AG67" s="59"/>
      <c r="AH67" s="59"/>
      <c r="AI67" s="59"/>
      <c r="AJ67" s="59"/>
      <c r="AK67" s="59"/>
    </row>
    <row r="68" spans="1:37" customFormat="1" ht="14.25" customHeight="1" x14ac:dyDescent="0.25">
      <c r="AE68" s="59"/>
      <c r="AF68" s="59"/>
      <c r="AG68" s="59"/>
      <c r="AH68" s="59"/>
      <c r="AI68" s="59"/>
      <c r="AJ68" s="59"/>
      <c r="AK68" s="59"/>
    </row>
    <row r="69" spans="1:37" customFormat="1" ht="14.25" customHeight="1" x14ac:dyDescent="0.25">
      <c r="AE69" s="59"/>
      <c r="AF69" s="59"/>
      <c r="AG69" s="59"/>
      <c r="AH69" s="59"/>
      <c r="AI69" s="59"/>
      <c r="AJ69" s="59"/>
      <c r="AK69" s="59"/>
    </row>
    <row r="70" spans="1:37" customFormat="1" ht="14.25" customHeight="1" x14ac:dyDescent="0.25">
      <c r="AE70" s="59"/>
      <c r="AF70" s="59"/>
      <c r="AG70" s="59"/>
      <c r="AH70" s="59"/>
      <c r="AI70" s="59"/>
      <c r="AJ70" s="59"/>
      <c r="AK70" s="59"/>
    </row>
    <row r="71" spans="1:37" customFormat="1" ht="14.25" customHeight="1" x14ac:dyDescent="0.25">
      <c r="AE71" s="59"/>
      <c r="AF71" s="59"/>
      <c r="AG71" s="59"/>
      <c r="AH71" s="59"/>
      <c r="AI71" s="59"/>
      <c r="AJ71" s="59"/>
      <c r="AK71" s="59"/>
    </row>
    <row r="72" spans="1:37" customFormat="1" ht="14.25" customHeight="1" x14ac:dyDescent="0.25">
      <c r="AE72" s="59"/>
      <c r="AF72" s="59"/>
      <c r="AG72" s="59"/>
      <c r="AH72" s="59"/>
      <c r="AI72" s="59"/>
      <c r="AJ72" s="59"/>
      <c r="AK72" s="59"/>
    </row>
    <row r="73" spans="1:37" customFormat="1" ht="9" customHeight="1" x14ac:dyDescent="0.25">
      <c r="AE73" s="59"/>
      <c r="AF73" s="59"/>
      <c r="AG73" s="59"/>
      <c r="AH73" s="59"/>
      <c r="AI73" s="59"/>
      <c r="AJ73" s="59"/>
      <c r="AK73" s="59"/>
    </row>
    <row r="74" spans="1:37" customFormat="1" ht="9" customHeight="1" x14ac:dyDescent="0.25">
      <c r="AE74" s="59"/>
      <c r="AF74" s="59"/>
      <c r="AG74" s="59"/>
      <c r="AH74" s="59"/>
      <c r="AI74" s="59"/>
      <c r="AJ74" s="59"/>
      <c r="AK74" s="59"/>
    </row>
    <row r="75" spans="1:37" customFormat="1" ht="9" customHeight="1" x14ac:dyDescent="0.25">
      <c r="AE75" s="59"/>
      <c r="AF75" s="59"/>
      <c r="AG75" s="59"/>
      <c r="AH75" s="59"/>
      <c r="AI75" s="59"/>
      <c r="AJ75" s="59"/>
      <c r="AK75" s="59"/>
    </row>
    <row r="76" spans="1:37" customFormat="1" ht="9" customHeight="1" x14ac:dyDescent="0.25">
      <c r="AE76" s="59"/>
      <c r="AF76" s="59"/>
      <c r="AG76" s="59"/>
      <c r="AH76" s="59"/>
      <c r="AI76" s="59"/>
      <c r="AJ76" s="59"/>
      <c r="AK76" s="59"/>
    </row>
    <row r="77" spans="1:37" customFormat="1" ht="9" customHeight="1" x14ac:dyDescent="0.25">
      <c r="AE77" s="59"/>
      <c r="AF77" s="59"/>
      <c r="AG77" s="59"/>
      <c r="AH77" s="59"/>
      <c r="AI77" s="59"/>
      <c r="AJ77" s="59"/>
      <c r="AK77" s="59"/>
    </row>
    <row r="78" spans="1:37" customFormat="1" ht="9" customHeight="1" x14ac:dyDescent="0.25">
      <c r="AE78" s="59"/>
      <c r="AF78" s="59"/>
      <c r="AG78" s="59"/>
      <c r="AH78" s="59"/>
      <c r="AI78" s="59"/>
      <c r="AJ78" s="59"/>
      <c r="AK78" s="59"/>
    </row>
    <row r="79" spans="1:37" customFormat="1" ht="9" customHeight="1" x14ac:dyDescent="0.25">
      <c r="AE79" s="59"/>
      <c r="AF79" s="59"/>
      <c r="AG79" s="59"/>
      <c r="AH79" s="59"/>
      <c r="AI79" s="59"/>
      <c r="AJ79" s="59"/>
      <c r="AK79" s="59"/>
    </row>
    <row r="80" spans="1:37" customFormat="1" ht="9" customHeight="1" x14ac:dyDescent="0.25">
      <c r="AE80" s="59"/>
      <c r="AF80" s="59"/>
      <c r="AG80" s="59"/>
      <c r="AH80" s="59"/>
      <c r="AI80" s="59"/>
      <c r="AJ80" s="59"/>
      <c r="AK80" s="59"/>
    </row>
    <row r="81" spans="31:37" customFormat="1" ht="9" customHeight="1" x14ac:dyDescent="0.25">
      <c r="AE81" s="59"/>
      <c r="AF81" s="59"/>
      <c r="AG81" s="59"/>
      <c r="AH81" s="59"/>
      <c r="AI81" s="59"/>
      <c r="AJ81" s="59"/>
      <c r="AK81" s="59"/>
    </row>
    <row r="82" spans="31:37" customFormat="1" ht="9" customHeight="1" x14ac:dyDescent="0.25">
      <c r="AE82" s="59"/>
      <c r="AF82" s="59"/>
      <c r="AG82" s="59"/>
      <c r="AH82" s="59"/>
      <c r="AI82" s="59"/>
      <c r="AJ82" s="59"/>
      <c r="AK82" s="59"/>
    </row>
    <row r="83" spans="31:37" customFormat="1" ht="9" customHeight="1" x14ac:dyDescent="0.25">
      <c r="AE83" s="59"/>
      <c r="AF83" s="59"/>
      <c r="AG83" s="59"/>
      <c r="AH83" s="59"/>
      <c r="AI83" s="59"/>
      <c r="AJ83" s="59"/>
      <c r="AK83" s="59"/>
    </row>
    <row r="84" spans="31:37" customFormat="1" ht="9" customHeight="1" x14ac:dyDescent="0.25">
      <c r="AE84" s="59"/>
      <c r="AF84" s="59"/>
      <c r="AG84" s="59"/>
      <c r="AH84" s="59"/>
      <c r="AI84" s="59"/>
      <c r="AJ84" s="59"/>
      <c r="AK84" s="59"/>
    </row>
    <row r="85" spans="31:37" customFormat="1" ht="9" customHeight="1" x14ac:dyDescent="0.25">
      <c r="AE85" s="59"/>
      <c r="AF85" s="59"/>
      <c r="AG85" s="59"/>
      <c r="AH85" s="59"/>
      <c r="AI85" s="59"/>
      <c r="AJ85" s="59"/>
      <c r="AK85" s="59"/>
    </row>
    <row r="86" spans="31:37" customFormat="1" ht="9" customHeight="1" x14ac:dyDescent="0.25">
      <c r="AE86" s="59"/>
      <c r="AF86" s="59"/>
      <c r="AG86" s="59"/>
      <c r="AH86" s="59"/>
      <c r="AI86" s="59"/>
      <c r="AJ86" s="59"/>
      <c r="AK86" s="59"/>
    </row>
    <row r="87" spans="31:37" customFormat="1" ht="9" customHeight="1" x14ac:dyDescent="0.25">
      <c r="AE87" s="59"/>
      <c r="AF87" s="59"/>
      <c r="AG87" s="59"/>
      <c r="AH87" s="59"/>
      <c r="AI87" s="59"/>
      <c r="AJ87" s="59"/>
      <c r="AK87" s="59"/>
    </row>
    <row r="88" spans="31:37" customFormat="1" ht="9" customHeight="1" x14ac:dyDescent="0.25">
      <c r="AE88" s="59"/>
      <c r="AF88" s="59"/>
      <c r="AG88" s="59"/>
      <c r="AH88" s="59"/>
      <c r="AI88" s="59"/>
      <c r="AJ88" s="59"/>
      <c r="AK88" s="59"/>
    </row>
    <row r="89" spans="31:37" customFormat="1" ht="9" customHeight="1" x14ac:dyDescent="0.25">
      <c r="AE89" s="59"/>
      <c r="AF89" s="59"/>
      <c r="AG89" s="59"/>
      <c r="AH89" s="59"/>
      <c r="AI89" s="59"/>
      <c r="AJ89" s="59"/>
      <c r="AK89" s="59"/>
    </row>
    <row r="90" spans="31:37" customFormat="1" ht="9" customHeight="1" x14ac:dyDescent="0.25">
      <c r="AE90" s="59"/>
      <c r="AF90" s="59"/>
      <c r="AG90" s="59"/>
      <c r="AH90" s="59"/>
      <c r="AI90" s="59"/>
      <c r="AJ90" s="59"/>
      <c r="AK90" s="59"/>
    </row>
    <row r="91" spans="31:37" customFormat="1" ht="9" customHeight="1" x14ac:dyDescent="0.25">
      <c r="AE91" s="59"/>
      <c r="AF91" s="59"/>
      <c r="AG91" s="59"/>
      <c r="AH91" s="59"/>
      <c r="AI91" s="59"/>
      <c r="AJ91" s="59"/>
      <c r="AK91" s="59"/>
    </row>
    <row r="92" spans="31:37" customFormat="1" ht="9" customHeight="1" x14ac:dyDescent="0.25">
      <c r="AE92" s="59"/>
      <c r="AF92" s="59"/>
      <c r="AG92" s="59"/>
      <c r="AH92" s="59"/>
      <c r="AI92" s="59"/>
      <c r="AJ92" s="59"/>
      <c r="AK92" s="59"/>
    </row>
    <row r="93" spans="31:37" customFormat="1" ht="9" customHeight="1" x14ac:dyDescent="0.25">
      <c r="AE93" s="59"/>
      <c r="AF93" s="59"/>
      <c r="AG93" s="59"/>
      <c r="AH93" s="59"/>
      <c r="AI93" s="59"/>
      <c r="AJ93" s="59"/>
      <c r="AK93" s="59"/>
    </row>
    <row r="94" spans="31:37" customFormat="1" ht="9" customHeight="1" x14ac:dyDescent="0.25">
      <c r="AE94" s="59"/>
      <c r="AF94" s="59"/>
      <c r="AG94" s="59"/>
      <c r="AH94" s="59"/>
      <c r="AI94" s="59"/>
      <c r="AJ94" s="59"/>
      <c r="AK94" s="59"/>
    </row>
    <row r="95" spans="31:37" customFormat="1" ht="9" customHeight="1" x14ac:dyDescent="0.25">
      <c r="AE95" s="59"/>
      <c r="AF95" s="59"/>
      <c r="AG95" s="59"/>
      <c r="AH95" s="59"/>
      <c r="AI95" s="59"/>
      <c r="AJ95" s="59"/>
      <c r="AK95" s="59"/>
    </row>
    <row r="96" spans="31:37" customFormat="1" ht="9" customHeight="1" x14ac:dyDescent="0.25">
      <c r="AE96" s="59"/>
      <c r="AF96" s="59"/>
      <c r="AG96" s="59"/>
      <c r="AH96" s="59"/>
      <c r="AI96" s="59"/>
      <c r="AJ96" s="59"/>
      <c r="AK96" s="59"/>
    </row>
    <row r="97" spans="31:37" customFormat="1" ht="9" customHeight="1" x14ac:dyDescent="0.25">
      <c r="AE97" s="59"/>
      <c r="AF97" s="59"/>
      <c r="AG97" s="59"/>
      <c r="AH97" s="59"/>
      <c r="AI97" s="59"/>
      <c r="AJ97" s="59"/>
      <c r="AK97" s="59"/>
    </row>
    <row r="98" spans="31:37" customFormat="1" ht="9" customHeight="1" x14ac:dyDescent="0.25">
      <c r="AE98" s="59"/>
      <c r="AF98" s="59"/>
      <c r="AG98" s="59"/>
      <c r="AH98" s="59"/>
      <c r="AI98" s="59"/>
      <c r="AJ98" s="59"/>
      <c r="AK98" s="59"/>
    </row>
    <row r="99" spans="31:37" customFormat="1" ht="9" customHeight="1" x14ac:dyDescent="0.25">
      <c r="AE99" s="59"/>
      <c r="AF99" s="59"/>
      <c r="AG99" s="59"/>
      <c r="AH99" s="59"/>
      <c r="AI99" s="59"/>
      <c r="AJ99" s="59"/>
      <c r="AK99" s="59"/>
    </row>
    <row r="100" spans="31:37" customFormat="1" ht="9" customHeight="1" x14ac:dyDescent="0.25">
      <c r="AE100" s="59"/>
      <c r="AF100" s="59"/>
      <c r="AG100" s="59"/>
      <c r="AH100" s="59"/>
      <c r="AI100" s="59"/>
      <c r="AJ100" s="59"/>
      <c r="AK100" s="59"/>
    </row>
    <row r="101" spans="31:37" customFormat="1" ht="9" customHeight="1" x14ac:dyDescent="0.25">
      <c r="AE101" s="59"/>
      <c r="AF101" s="59"/>
      <c r="AG101" s="59"/>
      <c r="AH101" s="59"/>
      <c r="AI101" s="59"/>
      <c r="AJ101" s="59"/>
      <c r="AK101" s="59"/>
    </row>
    <row r="102" spans="31:37" customFormat="1" ht="9" customHeight="1" x14ac:dyDescent="0.25">
      <c r="AE102" s="59"/>
      <c r="AF102" s="59"/>
      <c r="AG102" s="59"/>
      <c r="AH102" s="59"/>
      <c r="AI102" s="59"/>
      <c r="AJ102" s="59"/>
      <c r="AK102" s="59"/>
    </row>
    <row r="103" spans="31:37" customFormat="1" ht="9" customHeight="1" x14ac:dyDescent="0.25">
      <c r="AE103" s="59"/>
      <c r="AF103" s="59"/>
      <c r="AG103" s="59"/>
      <c r="AH103" s="59"/>
      <c r="AI103" s="59"/>
      <c r="AJ103" s="59"/>
      <c r="AK103" s="59"/>
    </row>
    <row r="104" spans="31:37" customFormat="1" ht="9" customHeight="1" x14ac:dyDescent="0.25">
      <c r="AE104" s="59"/>
      <c r="AF104" s="59"/>
      <c r="AG104" s="59"/>
      <c r="AH104" s="59"/>
      <c r="AI104" s="59"/>
      <c r="AJ104" s="59"/>
      <c r="AK104" s="59"/>
    </row>
    <row r="105" spans="31:37" customFormat="1" ht="9" customHeight="1" x14ac:dyDescent="0.25">
      <c r="AE105" s="59"/>
      <c r="AF105" s="59"/>
      <c r="AG105" s="59"/>
      <c r="AH105" s="59"/>
      <c r="AI105" s="59"/>
      <c r="AJ105" s="59"/>
      <c r="AK105" s="59"/>
    </row>
    <row r="106" spans="31:37" customFormat="1" ht="9" customHeight="1" x14ac:dyDescent="0.25">
      <c r="AE106" s="59"/>
      <c r="AF106" s="59"/>
      <c r="AG106" s="59"/>
      <c r="AH106" s="59"/>
      <c r="AI106" s="59"/>
      <c r="AJ106" s="59"/>
      <c r="AK106" s="59"/>
    </row>
    <row r="107" spans="31:37" customFormat="1" ht="9" customHeight="1" x14ac:dyDescent="0.25">
      <c r="AE107" s="59"/>
      <c r="AF107" s="59"/>
      <c r="AG107" s="59"/>
      <c r="AH107" s="59"/>
      <c r="AI107" s="59"/>
      <c r="AJ107" s="59"/>
      <c r="AK107" s="59"/>
    </row>
    <row r="108" spans="31:37" customFormat="1" ht="9" customHeight="1" x14ac:dyDescent="0.25">
      <c r="AE108" s="59"/>
      <c r="AF108" s="59"/>
      <c r="AG108" s="59"/>
      <c r="AH108" s="59"/>
      <c r="AI108" s="59"/>
      <c r="AJ108" s="59"/>
      <c r="AK108" s="59"/>
    </row>
    <row r="109" spans="31:37" customFormat="1" ht="9" customHeight="1" x14ac:dyDescent="0.25">
      <c r="AE109" s="59"/>
      <c r="AF109" s="59"/>
      <c r="AG109" s="59"/>
      <c r="AH109" s="59"/>
      <c r="AI109" s="59"/>
      <c r="AJ109" s="59"/>
      <c r="AK109" s="59"/>
    </row>
    <row r="110" spans="31:37" customFormat="1" ht="9" customHeight="1" x14ac:dyDescent="0.25">
      <c r="AE110" s="59"/>
      <c r="AF110" s="59"/>
      <c r="AG110" s="59"/>
      <c r="AH110" s="59"/>
      <c r="AI110" s="59"/>
      <c r="AJ110" s="59"/>
      <c r="AK110" s="59"/>
    </row>
    <row r="111" spans="31:37" customFormat="1" ht="9" customHeight="1" x14ac:dyDescent="0.25">
      <c r="AE111" s="59"/>
      <c r="AF111" s="59"/>
      <c r="AG111" s="59"/>
      <c r="AH111" s="59"/>
      <c r="AI111" s="59"/>
      <c r="AJ111" s="59"/>
      <c r="AK111" s="59"/>
    </row>
    <row r="112" spans="31:37" customFormat="1" ht="9" customHeight="1" x14ac:dyDescent="0.25">
      <c r="AE112" s="59"/>
      <c r="AF112" s="59"/>
      <c r="AG112" s="59"/>
      <c r="AH112" s="59"/>
      <c r="AI112" s="59"/>
      <c r="AJ112" s="59"/>
      <c r="AK112" s="59"/>
    </row>
    <row r="113" spans="31:37" customFormat="1" ht="9" customHeight="1" x14ac:dyDescent="0.25">
      <c r="AE113" s="59"/>
      <c r="AF113" s="59"/>
      <c r="AG113" s="59"/>
      <c r="AH113" s="59"/>
      <c r="AI113" s="59"/>
      <c r="AJ113" s="59"/>
      <c r="AK113" s="59"/>
    </row>
    <row r="114" spans="31:37" customFormat="1" ht="9" customHeight="1" x14ac:dyDescent="0.25">
      <c r="AE114" s="59"/>
      <c r="AF114" s="59"/>
      <c r="AG114" s="59"/>
      <c r="AH114" s="59"/>
      <c r="AI114" s="59"/>
      <c r="AJ114" s="59"/>
      <c r="AK114" s="59"/>
    </row>
    <row r="115" spans="31:37" customFormat="1" ht="9" customHeight="1" x14ac:dyDescent="0.25">
      <c r="AE115" s="59"/>
      <c r="AF115" s="59"/>
      <c r="AG115" s="59"/>
      <c r="AH115" s="59"/>
      <c r="AI115" s="59"/>
      <c r="AJ115" s="59"/>
      <c r="AK115" s="59"/>
    </row>
    <row r="116" spans="31:37" customFormat="1" ht="9" customHeight="1" x14ac:dyDescent="0.25">
      <c r="AE116" s="59"/>
      <c r="AF116" s="59"/>
      <c r="AG116" s="59"/>
      <c r="AH116" s="59"/>
      <c r="AI116" s="59"/>
      <c r="AJ116" s="59"/>
      <c r="AK116" s="59"/>
    </row>
    <row r="117" spans="31:37" customFormat="1" ht="9" customHeight="1" x14ac:dyDescent="0.25">
      <c r="AE117" s="59"/>
      <c r="AF117" s="59"/>
      <c r="AG117" s="59"/>
      <c r="AH117" s="59"/>
      <c r="AI117" s="59"/>
      <c r="AJ117" s="59"/>
      <c r="AK117" s="59"/>
    </row>
    <row r="118" spans="31:37" customFormat="1" ht="9" customHeight="1" x14ac:dyDescent="0.25">
      <c r="AE118" s="59"/>
      <c r="AF118" s="59"/>
      <c r="AG118" s="59"/>
      <c r="AH118" s="59"/>
      <c r="AI118" s="59"/>
      <c r="AJ118" s="59"/>
      <c r="AK118" s="59"/>
    </row>
    <row r="119" spans="31:37" customFormat="1" ht="9" customHeight="1" x14ac:dyDescent="0.25">
      <c r="AE119" s="59"/>
      <c r="AF119" s="59"/>
      <c r="AG119" s="59"/>
      <c r="AH119" s="59"/>
      <c r="AI119" s="59"/>
      <c r="AJ119" s="59"/>
      <c r="AK119" s="59"/>
    </row>
    <row r="120" spans="31:37" customFormat="1" ht="9" customHeight="1" x14ac:dyDescent="0.25">
      <c r="AE120" s="59"/>
      <c r="AF120" s="59"/>
      <c r="AG120" s="59"/>
      <c r="AH120" s="59"/>
      <c r="AI120" s="59"/>
      <c r="AJ120" s="59"/>
      <c r="AK120" s="59"/>
    </row>
    <row r="121" spans="31:37" customFormat="1" ht="9" customHeight="1" x14ac:dyDescent="0.25">
      <c r="AE121" s="59"/>
      <c r="AF121" s="59"/>
      <c r="AG121" s="59"/>
      <c r="AH121" s="59"/>
      <c r="AI121" s="59"/>
      <c r="AJ121" s="59"/>
      <c r="AK121" s="59"/>
    </row>
    <row r="122" spans="31:37" customFormat="1" ht="9" customHeight="1" x14ac:dyDescent="0.25">
      <c r="AE122" s="59"/>
      <c r="AF122" s="59"/>
      <c r="AG122" s="59"/>
      <c r="AH122" s="59"/>
      <c r="AI122" s="59"/>
      <c r="AJ122" s="59"/>
      <c r="AK122" s="59"/>
    </row>
    <row r="123" spans="31:37" customFormat="1" ht="9" customHeight="1" x14ac:dyDescent="0.25">
      <c r="AE123" s="59"/>
      <c r="AF123" s="59"/>
      <c r="AG123" s="59"/>
      <c r="AH123" s="59"/>
      <c r="AI123" s="59"/>
      <c r="AJ123" s="59"/>
      <c r="AK123" s="59"/>
    </row>
    <row r="124" spans="31:37" customFormat="1" ht="9" customHeight="1" x14ac:dyDescent="0.25">
      <c r="AE124" s="59"/>
      <c r="AF124" s="59"/>
      <c r="AG124" s="59"/>
      <c r="AH124" s="59"/>
      <c r="AI124" s="59"/>
      <c r="AJ124" s="59"/>
      <c r="AK124" s="59"/>
    </row>
    <row r="125" spans="31:37" customFormat="1" ht="9" customHeight="1" x14ac:dyDescent="0.25">
      <c r="AE125" s="59"/>
      <c r="AF125" s="59"/>
      <c r="AG125" s="59"/>
      <c r="AH125" s="59"/>
      <c r="AI125" s="59"/>
      <c r="AJ125" s="59"/>
      <c r="AK125" s="59"/>
    </row>
    <row r="126" spans="31:37" customFormat="1" ht="9" customHeight="1" x14ac:dyDescent="0.25">
      <c r="AE126" s="59"/>
      <c r="AF126" s="59"/>
      <c r="AG126" s="59"/>
      <c r="AH126" s="59"/>
      <c r="AI126" s="59"/>
      <c r="AJ126" s="59"/>
      <c r="AK126" s="59"/>
    </row>
    <row r="127" spans="31:37" customFormat="1" ht="9" customHeight="1" x14ac:dyDescent="0.25">
      <c r="AE127" s="59"/>
      <c r="AF127" s="59"/>
      <c r="AG127" s="59"/>
      <c r="AH127" s="59"/>
      <c r="AI127" s="59"/>
      <c r="AJ127" s="59"/>
      <c r="AK127" s="59"/>
    </row>
    <row r="128" spans="31:37" customFormat="1" ht="9" customHeight="1" x14ac:dyDescent="0.25">
      <c r="AE128" s="59"/>
      <c r="AF128" s="59"/>
      <c r="AG128" s="59"/>
      <c r="AH128" s="59"/>
      <c r="AI128" s="59"/>
      <c r="AJ128" s="59"/>
      <c r="AK128" s="59"/>
    </row>
    <row r="129" spans="31:37" customFormat="1" ht="9" customHeight="1" x14ac:dyDescent="0.25">
      <c r="AE129" s="59"/>
      <c r="AF129" s="59"/>
      <c r="AG129" s="59"/>
      <c r="AH129" s="59"/>
      <c r="AI129" s="59"/>
      <c r="AJ129" s="59"/>
      <c r="AK129" s="59"/>
    </row>
    <row r="130" spans="31:37" customFormat="1" ht="9" customHeight="1" x14ac:dyDescent="0.25">
      <c r="AE130" s="59"/>
      <c r="AF130" s="59"/>
      <c r="AG130" s="59"/>
      <c r="AH130" s="59"/>
      <c r="AI130" s="59"/>
      <c r="AJ130" s="59"/>
      <c r="AK130" s="59"/>
    </row>
    <row r="131" spans="31:37" customFormat="1" ht="9" customHeight="1" x14ac:dyDescent="0.25">
      <c r="AE131" s="59"/>
      <c r="AF131" s="59"/>
      <c r="AG131" s="59"/>
      <c r="AH131" s="59"/>
      <c r="AI131" s="59"/>
      <c r="AJ131" s="59"/>
      <c r="AK131" s="59"/>
    </row>
    <row r="132" spans="31:37" customFormat="1" ht="9" customHeight="1" x14ac:dyDescent="0.25">
      <c r="AE132" s="59"/>
      <c r="AF132" s="59"/>
      <c r="AG132" s="59"/>
      <c r="AH132" s="59"/>
      <c r="AI132" s="59"/>
      <c r="AJ132" s="59"/>
      <c r="AK132" s="59"/>
    </row>
    <row r="133" spans="31:37" customFormat="1" ht="9" customHeight="1" x14ac:dyDescent="0.25">
      <c r="AE133" s="59"/>
      <c r="AF133" s="59"/>
      <c r="AG133" s="59"/>
      <c r="AH133" s="59"/>
      <c r="AI133" s="59"/>
      <c r="AJ133" s="59"/>
      <c r="AK133" s="59"/>
    </row>
    <row r="134" spans="31:37" customFormat="1" ht="9" customHeight="1" x14ac:dyDescent="0.25">
      <c r="AE134" s="59"/>
      <c r="AF134" s="59"/>
      <c r="AG134" s="59"/>
      <c r="AH134" s="59"/>
      <c r="AI134" s="59"/>
      <c r="AJ134" s="59"/>
      <c r="AK134" s="59"/>
    </row>
    <row r="135" spans="31:37" customFormat="1" ht="9" customHeight="1" x14ac:dyDescent="0.25">
      <c r="AE135" s="59"/>
      <c r="AF135" s="59"/>
      <c r="AG135" s="59"/>
      <c r="AH135" s="59"/>
      <c r="AI135" s="59"/>
      <c r="AJ135" s="59"/>
      <c r="AK135" s="59"/>
    </row>
    <row r="136" spans="31:37" customFormat="1" ht="9" customHeight="1" x14ac:dyDescent="0.25">
      <c r="AE136" s="59"/>
      <c r="AF136" s="59"/>
      <c r="AG136" s="59"/>
      <c r="AH136" s="59"/>
      <c r="AI136" s="59"/>
      <c r="AJ136" s="59"/>
      <c r="AK136" s="59"/>
    </row>
    <row r="137" spans="31:37" customFormat="1" ht="9" customHeight="1" x14ac:dyDescent="0.25">
      <c r="AE137" s="59"/>
      <c r="AF137" s="59"/>
      <c r="AG137" s="59"/>
      <c r="AH137" s="59"/>
      <c r="AI137" s="59"/>
      <c r="AJ137" s="59"/>
      <c r="AK137" s="59"/>
    </row>
    <row r="138" spans="31:37" customFormat="1" ht="9" customHeight="1" x14ac:dyDescent="0.25">
      <c r="AE138" s="59"/>
      <c r="AF138" s="59"/>
      <c r="AG138" s="59"/>
      <c r="AH138" s="59"/>
      <c r="AI138" s="59"/>
      <c r="AJ138" s="59"/>
      <c r="AK138" s="59"/>
    </row>
    <row r="139" spans="31:37" customFormat="1" ht="9" customHeight="1" x14ac:dyDescent="0.25">
      <c r="AE139" s="59"/>
      <c r="AF139" s="59"/>
      <c r="AG139" s="59"/>
      <c r="AH139" s="59"/>
      <c r="AI139" s="59"/>
      <c r="AJ139" s="59"/>
      <c r="AK139" s="59"/>
    </row>
    <row r="140" spans="31:37" customFormat="1" ht="9" customHeight="1" x14ac:dyDescent="0.25">
      <c r="AE140" s="59"/>
      <c r="AF140" s="59"/>
      <c r="AG140" s="59"/>
      <c r="AH140" s="59"/>
      <c r="AI140" s="59"/>
      <c r="AJ140" s="59"/>
      <c r="AK140" s="59"/>
    </row>
    <row r="141" spans="31:37" customFormat="1" ht="9" customHeight="1" x14ac:dyDescent="0.25">
      <c r="AE141" s="59"/>
      <c r="AF141" s="59"/>
      <c r="AG141" s="59"/>
      <c r="AH141" s="59"/>
      <c r="AI141" s="59"/>
      <c r="AJ141" s="59"/>
      <c r="AK141" s="59"/>
    </row>
    <row r="142" spans="31:37" customFormat="1" ht="9" customHeight="1" x14ac:dyDescent="0.25">
      <c r="AE142" s="59"/>
      <c r="AF142" s="59"/>
      <c r="AG142" s="59"/>
      <c r="AH142" s="59"/>
      <c r="AI142" s="59"/>
      <c r="AJ142" s="59"/>
      <c r="AK142" s="59"/>
    </row>
    <row r="143" spans="31:37" customFormat="1" ht="9" customHeight="1" x14ac:dyDescent="0.25">
      <c r="AE143" s="59"/>
      <c r="AF143" s="59"/>
      <c r="AG143" s="59"/>
      <c r="AH143" s="59"/>
      <c r="AI143" s="59"/>
      <c r="AJ143" s="59"/>
      <c r="AK143" s="59"/>
    </row>
    <row r="144" spans="31:37" customFormat="1" ht="9" customHeight="1" x14ac:dyDescent="0.25">
      <c r="AE144" s="59"/>
      <c r="AF144" s="59"/>
      <c r="AG144" s="59"/>
      <c r="AH144" s="59"/>
      <c r="AI144" s="59"/>
      <c r="AJ144" s="59"/>
      <c r="AK144" s="59"/>
    </row>
    <row r="145" spans="31:37" customFormat="1" ht="9" customHeight="1" x14ac:dyDescent="0.25">
      <c r="AE145" s="59"/>
      <c r="AF145" s="59"/>
      <c r="AG145" s="59"/>
      <c r="AH145" s="59"/>
      <c r="AI145" s="59"/>
      <c r="AJ145" s="59"/>
      <c r="AK145" s="59"/>
    </row>
    <row r="146" spans="31:37" customFormat="1" ht="9" customHeight="1" x14ac:dyDescent="0.25">
      <c r="AE146" s="59"/>
      <c r="AF146" s="59"/>
      <c r="AG146" s="59"/>
      <c r="AH146" s="59"/>
      <c r="AI146" s="59"/>
      <c r="AJ146" s="59"/>
      <c r="AK146" s="59"/>
    </row>
    <row r="147" spans="31:37" customFormat="1" ht="9" customHeight="1" x14ac:dyDescent="0.25">
      <c r="AE147" s="59"/>
      <c r="AF147" s="59"/>
      <c r="AG147" s="59"/>
      <c r="AH147" s="59"/>
      <c r="AI147" s="59"/>
      <c r="AJ147" s="59"/>
      <c r="AK147" s="59"/>
    </row>
    <row r="148" spans="31:37" customFormat="1" ht="9" customHeight="1" x14ac:dyDescent="0.25">
      <c r="AE148" s="59"/>
      <c r="AF148" s="59"/>
      <c r="AG148" s="59"/>
      <c r="AH148" s="59"/>
      <c r="AI148" s="59"/>
      <c r="AJ148" s="59"/>
      <c r="AK148" s="59"/>
    </row>
    <row r="149" spans="31:37" customFormat="1" ht="9" customHeight="1" x14ac:dyDescent="0.25">
      <c r="AE149" s="59"/>
      <c r="AF149" s="59"/>
      <c r="AG149" s="59"/>
      <c r="AH149" s="59"/>
      <c r="AI149" s="59"/>
      <c r="AJ149" s="59"/>
      <c r="AK149" s="59"/>
    </row>
    <row r="150" spans="31:37" customFormat="1" ht="9" customHeight="1" x14ac:dyDescent="0.25">
      <c r="AE150" s="59"/>
      <c r="AF150" s="59"/>
      <c r="AG150" s="59"/>
      <c r="AH150" s="59"/>
      <c r="AI150" s="59"/>
      <c r="AJ150" s="59"/>
      <c r="AK150" s="59"/>
    </row>
    <row r="151" spans="31:37" customFormat="1" ht="9" customHeight="1" x14ac:dyDescent="0.25">
      <c r="AE151" s="59"/>
      <c r="AF151" s="59"/>
      <c r="AG151" s="59"/>
      <c r="AH151" s="59"/>
      <c r="AI151" s="59"/>
      <c r="AJ151" s="59"/>
      <c r="AK151" s="59"/>
    </row>
    <row r="152" spans="31:37" customFormat="1" ht="9" customHeight="1" x14ac:dyDescent="0.25">
      <c r="AE152" s="59"/>
      <c r="AF152" s="59"/>
      <c r="AG152" s="59"/>
      <c r="AH152" s="59"/>
      <c r="AI152" s="59"/>
      <c r="AJ152" s="59"/>
      <c r="AK152" s="59"/>
    </row>
    <row r="153" spans="31:37" customFormat="1" ht="9" customHeight="1" x14ac:dyDescent="0.25">
      <c r="AE153" s="59"/>
      <c r="AF153" s="59"/>
      <c r="AG153" s="59"/>
      <c r="AH153" s="59"/>
      <c r="AI153" s="59"/>
      <c r="AJ153" s="59"/>
      <c r="AK153" s="59"/>
    </row>
    <row r="154" spans="31:37" customFormat="1" ht="9" customHeight="1" x14ac:dyDescent="0.25">
      <c r="AE154" s="59"/>
      <c r="AF154" s="59"/>
      <c r="AG154" s="59"/>
      <c r="AH154" s="59"/>
      <c r="AI154" s="59"/>
      <c r="AJ154" s="59"/>
      <c r="AK154" s="59"/>
    </row>
    <row r="155" spans="31:37" customFormat="1" ht="9" customHeight="1" x14ac:dyDescent="0.25">
      <c r="AE155" s="59"/>
      <c r="AF155" s="59"/>
      <c r="AG155" s="59"/>
      <c r="AH155" s="59"/>
      <c r="AI155" s="59"/>
      <c r="AJ155" s="59"/>
      <c r="AK155" s="59"/>
    </row>
    <row r="156" spans="31:37" customFormat="1" ht="9" customHeight="1" x14ac:dyDescent="0.25">
      <c r="AE156" s="59"/>
      <c r="AF156" s="59"/>
      <c r="AG156" s="59"/>
      <c r="AH156" s="59"/>
      <c r="AI156" s="59"/>
      <c r="AJ156" s="59"/>
      <c r="AK156" s="59"/>
    </row>
    <row r="157" spans="31:37" customFormat="1" ht="9" customHeight="1" x14ac:dyDescent="0.25">
      <c r="AE157" s="59"/>
      <c r="AF157" s="59"/>
      <c r="AG157" s="59"/>
      <c r="AH157" s="59"/>
      <c r="AI157" s="59"/>
      <c r="AJ157" s="59"/>
      <c r="AK157" s="59"/>
    </row>
    <row r="158" spans="31:37" customFormat="1" ht="9" customHeight="1" x14ac:dyDescent="0.25">
      <c r="AE158" s="59"/>
      <c r="AF158" s="59"/>
      <c r="AG158" s="59"/>
      <c r="AH158" s="59"/>
      <c r="AI158" s="59"/>
      <c r="AJ158" s="59"/>
      <c r="AK158" s="59"/>
    </row>
    <row r="159" spans="31:37" customFormat="1" ht="9" customHeight="1" x14ac:dyDescent="0.25">
      <c r="AE159" s="59"/>
      <c r="AF159" s="59"/>
      <c r="AG159" s="59"/>
      <c r="AH159" s="59"/>
      <c r="AI159" s="59"/>
      <c r="AJ159" s="59"/>
      <c r="AK159" s="59"/>
    </row>
    <row r="160" spans="31:37" customFormat="1" ht="9" customHeight="1" x14ac:dyDescent="0.25">
      <c r="AE160" s="59"/>
      <c r="AF160" s="59"/>
      <c r="AG160" s="59"/>
      <c r="AH160" s="59"/>
      <c r="AI160" s="59"/>
      <c r="AJ160" s="59"/>
      <c r="AK160" s="59"/>
    </row>
    <row r="161" spans="31:37" customFormat="1" ht="9" customHeight="1" x14ac:dyDescent="0.25">
      <c r="AE161" s="59"/>
      <c r="AF161" s="59"/>
      <c r="AG161" s="59"/>
      <c r="AH161" s="59"/>
      <c r="AI161" s="59"/>
      <c r="AJ161" s="59"/>
      <c r="AK161" s="59"/>
    </row>
    <row r="162" spans="31:37" customFormat="1" ht="9" customHeight="1" x14ac:dyDescent="0.25">
      <c r="AE162" s="59"/>
      <c r="AF162" s="59"/>
      <c r="AG162" s="59"/>
      <c r="AH162" s="59"/>
      <c r="AI162" s="59"/>
      <c r="AJ162" s="59"/>
      <c r="AK162" s="59"/>
    </row>
    <row r="163" spans="31:37" customFormat="1" ht="9" customHeight="1" x14ac:dyDescent="0.25">
      <c r="AE163" s="59"/>
      <c r="AF163" s="59"/>
      <c r="AG163" s="59"/>
      <c r="AH163" s="59"/>
      <c r="AI163" s="59"/>
      <c r="AJ163" s="59"/>
      <c r="AK163" s="59"/>
    </row>
    <row r="164" spans="31:37" customFormat="1" ht="9" customHeight="1" x14ac:dyDescent="0.25">
      <c r="AE164" s="59"/>
      <c r="AF164" s="59"/>
      <c r="AG164" s="59"/>
      <c r="AH164" s="59"/>
      <c r="AI164" s="59"/>
      <c r="AJ164" s="59"/>
      <c r="AK164" s="59"/>
    </row>
    <row r="165" spans="31:37" customFormat="1" ht="9" customHeight="1" x14ac:dyDescent="0.25">
      <c r="AE165" s="59"/>
      <c r="AF165" s="59"/>
      <c r="AG165" s="59"/>
      <c r="AH165" s="59"/>
      <c r="AI165" s="59"/>
      <c r="AJ165" s="59"/>
      <c r="AK165" s="59"/>
    </row>
    <row r="166" spans="31:37" customFormat="1" ht="9" customHeight="1" x14ac:dyDescent="0.25">
      <c r="AE166" s="59"/>
      <c r="AF166" s="59"/>
      <c r="AG166" s="59"/>
      <c r="AH166" s="59"/>
      <c r="AI166" s="59"/>
      <c r="AJ166" s="59"/>
      <c r="AK166" s="59"/>
    </row>
    <row r="167" spans="31:37" customFormat="1" ht="9" customHeight="1" x14ac:dyDescent="0.25">
      <c r="AE167" s="59"/>
      <c r="AF167" s="59"/>
      <c r="AG167" s="59"/>
      <c r="AH167" s="59"/>
      <c r="AI167" s="59"/>
      <c r="AJ167" s="59"/>
      <c r="AK167" s="59"/>
    </row>
    <row r="168" spans="31:37" customFormat="1" ht="9" customHeight="1" x14ac:dyDescent="0.25">
      <c r="AE168" s="59"/>
      <c r="AF168" s="59"/>
      <c r="AG168" s="59"/>
      <c r="AH168" s="59"/>
      <c r="AI168" s="59"/>
      <c r="AJ168" s="59"/>
      <c r="AK168" s="59"/>
    </row>
    <row r="169" spans="31:37" customFormat="1" ht="9" customHeight="1" x14ac:dyDescent="0.25">
      <c r="AE169" s="59"/>
      <c r="AF169" s="59"/>
      <c r="AG169" s="59"/>
      <c r="AH169" s="59"/>
      <c r="AI169" s="59"/>
      <c r="AJ169" s="59"/>
      <c r="AK169" s="59"/>
    </row>
    <row r="170" spans="31:37" customFormat="1" ht="9" customHeight="1" x14ac:dyDescent="0.25">
      <c r="AE170" s="59"/>
      <c r="AF170" s="59"/>
      <c r="AG170" s="59"/>
      <c r="AH170" s="59"/>
      <c r="AI170" s="59"/>
      <c r="AJ170" s="59"/>
      <c r="AK170" s="59"/>
    </row>
    <row r="171" spans="31:37" customFormat="1" ht="9" customHeight="1" x14ac:dyDescent="0.25">
      <c r="AE171" s="59"/>
      <c r="AF171" s="59"/>
      <c r="AG171" s="59"/>
      <c r="AH171" s="59"/>
      <c r="AI171" s="59"/>
      <c r="AJ171" s="59"/>
      <c r="AK171" s="59"/>
    </row>
    <row r="172" spans="31:37" customFormat="1" ht="9" customHeight="1" x14ac:dyDescent="0.25">
      <c r="AE172" s="59"/>
      <c r="AF172" s="59"/>
      <c r="AG172" s="59"/>
      <c r="AH172" s="59"/>
      <c r="AI172" s="59"/>
      <c r="AJ172" s="59"/>
      <c r="AK172" s="59"/>
    </row>
    <row r="173" spans="31:37" customFormat="1" ht="9" customHeight="1" x14ac:dyDescent="0.25">
      <c r="AE173" s="59"/>
      <c r="AF173" s="59"/>
      <c r="AG173" s="59"/>
      <c r="AH173" s="59"/>
      <c r="AI173" s="59"/>
      <c r="AJ173" s="59"/>
      <c r="AK173" s="59"/>
    </row>
    <row r="174" spans="31:37" customFormat="1" ht="9" customHeight="1" x14ac:dyDescent="0.25">
      <c r="AE174" s="59"/>
      <c r="AF174" s="59"/>
      <c r="AG174" s="59"/>
      <c r="AH174" s="59"/>
      <c r="AI174" s="59"/>
      <c r="AJ174" s="59"/>
      <c r="AK174" s="59"/>
    </row>
    <row r="175" spans="31:37" customFormat="1" ht="9" customHeight="1" x14ac:dyDescent="0.25">
      <c r="AE175" s="59"/>
      <c r="AF175" s="59"/>
      <c r="AG175" s="59"/>
      <c r="AH175" s="59"/>
      <c r="AI175" s="59"/>
      <c r="AJ175" s="59"/>
      <c r="AK175" s="59"/>
    </row>
    <row r="176" spans="31:37" customFormat="1" ht="9" customHeight="1" x14ac:dyDescent="0.25">
      <c r="AE176" s="59"/>
      <c r="AF176" s="59"/>
      <c r="AG176" s="59"/>
      <c r="AH176" s="59"/>
      <c r="AI176" s="59"/>
      <c r="AJ176" s="59"/>
      <c r="AK176" s="59"/>
    </row>
    <row r="177" spans="31:37" customFormat="1" ht="9" customHeight="1" x14ac:dyDescent="0.25">
      <c r="AE177" s="59"/>
      <c r="AF177" s="59"/>
      <c r="AG177" s="59"/>
      <c r="AH177" s="59"/>
      <c r="AI177" s="59"/>
      <c r="AJ177" s="59"/>
      <c r="AK177" s="59"/>
    </row>
    <row r="178" spans="31:37" customFormat="1" ht="9" customHeight="1" x14ac:dyDescent="0.25">
      <c r="AE178" s="59"/>
      <c r="AF178" s="59"/>
      <c r="AG178" s="59"/>
      <c r="AH178" s="59"/>
      <c r="AI178" s="59"/>
      <c r="AJ178" s="59"/>
      <c r="AK178" s="59"/>
    </row>
    <row r="179" spans="31:37" customFormat="1" ht="9" customHeight="1" x14ac:dyDescent="0.25">
      <c r="AE179" s="59"/>
      <c r="AF179" s="59"/>
      <c r="AG179" s="59"/>
      <c r="AH179" s="59"/>
      <c r="AI179" s="59"/>
      <c r="AJ179" s="59"/>
      <c r="AK179" s="59"/>
    </row>
    <row r="180" spans="31:37" customFormat="1" ht="9" customHeight="1" x14ac:dyDescent="0.25">
      <c r="AE180" s="59"/>
      <c r="AF180" s="59"/>
      <c r="AG180" s="59"/>
      <c r="AH180" s="59"/>
      <c r="AI180" s="59"/>
      <c r="AJ180" s="59"/>
      <c r="AK180" s="59"/>
    </row>
    <row r="181" spans="31:37" customFormat="1" ht="9" customHeight="1" x14ac:dyDescent="0.25">
      <c r="AE181" s="59"/>
      <c r="AF181" s="59"/>
      <c r="AG181" s="59"/>
      <c r="AH181" s="59"/>
      <c r="AI181" s="59"/>
      <c r="AJ181" s="59"/>
      <c r="AK181" s="59"/>
    </row>
    <row r="182" spans="31:37" customFormat="1" ht="9" customHeight="1" x14ac:dyDescent="0.25">
      <c r="AE182" s="59"/>
      <c r="AF182" s="59"/>
      <c r="AG182" s="59"/>
      <c r="AH182" s="59"/>
      <c r="AI182" s="59"/>
      <c r="AJ182" s="59"/>
      <c r="AK182" s="59"/>
    </row>
    <row r="183" spans="31:37" customFormat="1" ht="9" customHeight="1" x14ac:dyDescent="0.25">
      <c r="AE183" s="59"/>
      <c r="AF183" s="59"/>
      <c r="AG183" s="59"/>
      <c r="AH183" s="59"/>
      <c r="AI183" s="59"/>
      <c r="AJ183" s="59"/>
      <c r="AK183" s="59"/>
    </row>
    <row r="184" spans="31:37" customFormat="1" ht="9" customHeight="1" x14ac:dyDescent="0.25">
      <c r="AE184" s="59"/>
      <c r="AF184" s="59"/>
      <c r="AG184" s="59"/>
      <c r="AH184" s="59"/>
      <c r="AI184" s="59"/>
      <c r="AJ184" s="59"/>
      <c r="AK184" s="59"/>
    </row>
    <row r="185" spans="31:37" customFormat="1" ht="9" customHeight="1" x14ac:dyDescent="0.25">
      <c r="AE185" s="59"/>
      <c r="AF185" s="59"/>
      <c r="AG185" s="59"/>
      <c r="AH185" s="59"/>
      <c r="AI185" s="59"/>
      <c r="AJ185" s="59"/>
      <c r="AK185" s="59"/>
    </row>
    <row r="186" spans="31:37" customFormat="1" ht="9" customHeight="1" x14ac:dyDescent="0.25">
      <c r="AE186" s="59"/>
      <c r="AF186" s="59"/>
      <c r="AG186" s="59"/>
      <c r="AH186" s="59"/>
      <c r="AI186" s="59"/>
      <c r="AJ186" s="59"/>
      <c r="AK186" s="59"/>
    </row>
    <row r="187" spans="31:37" customFormat="1" ht="9" customHeight="1" x14ac:dyDescent="0.25">
      <c r="AE187" s="59"/>
      <c r="AF187" s="59"/>
      <c r="AG187" s="59"/>
      <c r="AH187" s="59"/>
      <c r="AI187" s="59"/>
      <c r="AJ187" s="59"/>
      <c r="AK187" s="59"/>
    </row>
    <row r="188" spans="31:37" customFormat="1" ht="9" customHeight="1" x14ac:dyDescent="0.25">
      <c r="AE188" s="59"/>
      <c r="AF188" s="59"/>
      <c r="AG188" s="59"/>
      <c r="AH188" s="59"/>
      <c r="AI188" s="59"/>
      <c r="AJ188" s="59"/>
      <c r="AK188" s="59"/>
    </row>
    <row r="189" spans="31:37" customFormat="1" ht="9" customHeight="1" x14ac:dyDescent="0.25">
      <c r="AE189" s="59"/>
      <c r="AF189" s="59"/>
      <c r="AG189" s="59"/>
      <c r="AH189" s="59"/>
      <c r="AI189" s="59"/>
      <c r="AJ189" s="59"/>
      <c r="AK189" s="59"/>
    </row>
    <row r="190" spans="31:37" customFormat="1" ht="9" customHeight="1" x14ac:dyDescent="0.25">
      <c r="AE190" s="59"/>
      <c r="AF190" s="59"/>
      <c r="AG190" s="59"/>
      <c r="AH190" s="59"/>
      <c r="AI190" s="59"/>
      <c r="AJ190" s="59"/>
      <c r="AK190" s="59"/>
    </row>
    <row r="191" spans="31:37" customFormat="1" ht="9" customHeight="1" x14ac:dyDescent="0.25">
      <c r="AE191" s="59"/>
      <c r="AF191" s="59"/>
      <c r="AG191" s="59"/>
      <c r="AH191" s="59"/>
      <c r="AI191" s="59"/>
      <c r="AJ191" s="59"/>
      <c r="AK191" s="59"/>
    </row>
    <row r="192" spans="31:37" customFormat="1" ht="9" customHeight="1" x14ac:dyDescent="0.25">
      <c r="AE192" s="59"/>
      <c r="AF192" s="59"/>
      <c r="AG192" s="59"/>
      <c r="AH192" s="59"/>
      <c r="AI192" s="59"/>
      <c r="AJ192" s="59"/>
      <c r="AK192" s="59"/>
    </row>
    <row r="193" spans="31:37" customFormat="1" ht="9" customHeight="1" x14ac:dyDescent="0.25">
      <c r="AE193" s="59"/>
      <c r="AF193" s="59"/>
      <c r="AG193" s="59"/>
      <c r="AH193" s="59"/>
      <c r="AI193" s="59"/>
      <c r="AJ193" s="59"/>
      <c r="AK193" s="59"/>
    </row>
    <row r="194" spans="31:37" customFormat="1" ht="9" customHeight="1" x14ac:dyDescent="0.25">
      <c r="AE194" s="59"/>
      <c r="AF194" s="59"/>
      <c r="AG194" s="59"/>
      <c r="AH194" s="59"/>
      <c r="AI194" s="59"/>
      <c r="AJ194" s="59"/>
      <c r="AK194" s="59"/>
    </row>
    <row r="195" spans="31:37" customFormat="1" ht="9" customHeight="1" x14ac:dyDescent="0.25">
      <c r="AE195" s="59"/>
      <c r="AF195" s="59"/>
      <c r="AG195" s="59"/>
      <c r="AH195" s="59"/>
      <c r="AI195" s="59"/>
      <c r="AJ195" s="59"/>
      <c r="AK195" s="59"/>
    </row>
    <row r="196" spans="31:37" customFormat="1" ht="9" customHeight="1" x14ac:dyDescent="0.25">
      <c r="AE196" s="59"/>
      <c r="AF196" s="59"/>
      <c r="AG196" s="59"/>
      <c r="AH196" s="59"/>
      <c r="AI196" s="59"/>
      <c r="AJ196" s="59"/>
      <c r="AK196" s="59"/>
    </row>
    <row r="197" spans="31:37" customFormat="1" ht="9" customHeight="1" x14ac:dyDescent="0.25">
      <c r="AE197" s="59"/>
      <c r="AF197" s="59"/>
      <c r="AG197" s="59"/>
      <c r="AH197" s="59"/>
      <c r="AI197" s="59"/>
      <c r="AJ197" s="59"/>
      <c r="AK197" s="59"/>
    </row>
    <row r="198" spans="31:37" customFormat="1" ht="9" customHeight="1" x14ac:dyDescent="0.25">
      <c r="AE198" s="59"/>
      <c r="AF198" s="59"/>
      <c r="AG198" s="59"/>
      <c r="AH198" s="59"/>
      <c r="AI198" s="59"/>
      <c r="AJ198" s="59"/>
      <c r="AK198" s="59"/>
    </row>
    <row r="199" spans="31:37" customFormat="1" ht="9" customHeight="1" x14ac:dyDescent="0.25">
      <c r="AE199" s="59"/>
      <c r="AF199" s="59"/>
      <c r="AG199" s="59"/>
      <c r="AH199" s="59"/>
      <c r="AI199" s="59"/>
      <c r="AJ199" s="59"/>
      <c r="AK199" s="59"/>
    </row>
    <row r="200" spans="31:37" customFormat="1" ht="9" customHeight="1" x14ac:dyDescent="0.25">
      <c r="AE200" s="59"/>
      <c r="AF200" s="59"/>
      <c r="AG200" s="59"/>
      <c r="AH200" s="59"/>
      <c r="AI200" s="59"/>
      <c r="AJ200" s="59"/>
      <c r="AK200" s="59"/>
    </row>
    <row r="201" spans="31:37" customFormat="1" ht="9" customHeight="1" x14ac:dyDescent="0.25">
      <c r="AE201" s="59"/>
      <c r="AF201" s="59"/>
      <c r="AG201" s="59"/>
      <c r="AH201" s="59"/>
      <c r="AI201" s="59"/>
      <c r="AJ201" s="59"/>
      <c r="AK201" s="59"/>
    </row>
    <row r="202" spans="31:37" customFormat="1" ht="9" customHeight="1" x14ac:dyDescent="0.25">
      <c r="AE202" s="59"/>
      <c r="AF202" s="59"/>
      <c r="AG202" s="59"/>
      <c r="AH202" s="59"/>
      <c r="AI202" s="59"/>
      <c r="AJ202" s="59"/>
      <c r="AK202" s="59"/>
    </row>
    <row r="203" spans="31:37" customFormat="1" ht="9" customHeight="1" x14ac:dyDescent="0.25">
      <c r="AE203" s="59"/>
      <c r="AF203" s="59"/>
      <c r="AG203" s="59"/>
      <c r="AH203" s="59"/>
      <c r="AI203" s="59"/>
      <c r="AJ203" s="59"/>
      <c r="AK203" s="59"/>
    </row>
    <row r="204" spans="31:37" customFormat="1" ht="9" customHeight="1" x14ac:dyDescent="0.25">
      <c r="AE204" s="59"/>
      <c r="AF204" s="59"/>
      <c r="AG204" s="59"/>
      <c r="AH204" s="59"/>
      <c r="AI204" s="59"/>
      <c r="AJ204" s="59"/>
      <c r="AK204" s="59"/>
    </row>
    <row r="205" spans="31:37" customFormat="1" ht="9" customHeight="1" x14ac:dyDescent="0.25">
      <c r="AE205" s="59"/>
      <c r="AF205" s="59"/>
      <c r="AG205" s="59"/>
      <c r="AH205" s="59"/>
      <c r="AI205" s="59"/>
      <c r="AJ205" s="59"/>
      <c r="AK205" s="59"/>
    </row>
    <row r="206" spans="31:37" customFormat="1" ht="9" customHeight="1" x14ac:dyDescent="0.25">
      <c r="AE206" s="59"/>
      <c r="AF206" s="59"/>
      <c r="AG206" s="59"/>
      <c r="AH206" s="59"/>
      <c r="AI206" s="59"/>
      <c r="AJ206" s="59"/>
      <c r="AK206" s="59"/>
    </row>
    <row r="207" spans="31:37" customFormat="1" ht="9" customHeight="1" x14ac:dyDescent="0.25">
      <c r="AE207" s="59"/>
      <c r="AF207" s="59"/>
      <c r="AG207" s="59"/>
      <c r="AH207" s="59"/>
      <c r="AI207" s="59"/>
      <c r="AJ207" s="59"/>
      <c r="AK207" s="59"/>
    </row>
    <row r="208" spans="31:37" customFormat="1" ht="9" customHeight="1" x14ac:dyDescent="0.25">
      <c r="AE208" s="59"/>
      <c r="AF208" s="59"/>
      <c r="AG208" s="59"/>
      <c r="AH208" s="59"/>
      <c r="AI208" s="59"/>
      <c r="AJ208" s="59"/>
      <c r="AK208" s="59"/>
    </row>
    <row r="209" spans="31:37" customFormat="1" ht="9" customHeight="1" x14ac:dyDescent="0.25">
      <c r="AE209" s="59"/>
      <c r="AF209" s="59"/>
      <c r="AG209" s="59"/>
      <c r="AH209" s="59"/>
      <c r="AI209" s="59"/>
      <c r="AJ209" s="59"/>
      <c r="AK209" s="59"/>
    </row>
    <row r="210" spans="31:37" customFormat="1" ht="9" customHeight="1" x14ac:dyDescent="0.25">
      <c r="AE210" s="59"/>
      <c r="AF210" s="59"/>
      <c r="AG210" s="59"/>
      <c r="AH210" s="59"/>
      <c r="AI210" s="59"/>
      <c r="AJ210" s="59"/>
      <c r="AK210" s="59"/>
    </row>
  </sheetData>
  <mergeCells count="416">
    <mergeCell ref="AF1:AG1"/>
    <mergeCell ref="AJ1:AK1"/>
    <mergeCell ref="AC66:AC67"/>
    <mergeCell ref="A2:D2"/>
    <mergeCell ref="E2:H2"/>
    <mergeCell ref="I2:L2"/>
    <mergeCell ref="O2:R2"/>
    <mergeCell ref="S2:V2"/>
    <mergeCell ref="W2:AD2"/>
    <mergeCell ref="W35:AD36"/>
    <mergeCell ref="W53:AB54"/>
    <mergeCell ref="AD66:AD67"/>
    <mergeCell ref="AB58:AB59"/>
    <mergeCell ref="AB60:AB61"/>
    <mergeCell ref="AB62:AB63"/>
    <mergeCell ref="AB64:AB65"/>
    <mergeCell ref="AB66:AB67"/>
    <mergeCell ref="AC58:AC59"/>
    <mergeCell ref="AC60:AC61"/>
    <mergeCell ref="AD62:AD63"/>
    <mergeCell ref="AD64:AD65"/>
    <mergeCell ref="AC62:AC63"/>
    <mergeCell ref="AC64:AC65"/>
    <mergeCell ref="AD58:AD59"/>
    <mergeCell ref="AD60:AD61"/>
    <mergeCell ref="Z58:Z59"/>
    <mergeCell ref="Z60:Z61"/>
    <mergeCell ref="Z62:Z63"/>
    <mergeCell ref="Z64:Z65"/>
    <mergeCell ref="Z66:Z67"/>
    <mergeCell ref="AA58:AA59"/>
    <mergeCell ref="AA60:AA61"/>
    <mergeCell ref="AA62:AA63"/>
    <mergeCell ref="AA64:AA65"/>
    <mergeCell ref="AA66:AA67"/>
    <mergeCell ref="W64:W65"/>
    <mergeCell ref="W66:W67"/>
    <mergeCell ref="X58:Y59"/>
    <mergeCell ref="X60:Y61"/>
    <mergeCell ref="X62:Y63"/>
    <mergeCell ref="X64:Y65"/>
    <mergeCell ref="X66:Y67"/>
    <mergeCell ref="P53:R54"/>
    <mergeCell ref="S53:S54"/>
    <mergeCell ref="T53:V54"/>
    <mergeCell ref="W58:W59"/>
    <mergeCell ref="W60:W61"/>
    <mergeCell ref="W62:W63"/>
    <mergeCell ref="A53:A54"/>
    <mergeCell ref="B53:D54"/>
    <mergeCell ref="E53:E54"/>
    <mergeCell ref="F53:H54"/>
    <mergeCell ref="I53:I54"/>
    <mergeCell ref="J53:L54"/>
    <mergeCell ref="O53:O54"/>
    <mergeCell ref="T36:V36"/>
    <mergeCell ref="T37:V37"/>
    <mergeCell ref="S38:S40"/>
    <mergeCell ref="T38:V38"/>
    <mergeCell ref="J49:L49"/>
    <mergeCell ref="P49:R49"/>
    <mergeCell ref="I50:I52"/>
    <mergeCell ref="J50:L50"/>
    <mergeCell ref="O50:O52"/>
    <mergeCell ref="P50:R50"/>
    <mergeCell ref="J51:L51"/>
    <mergeCell ref="P51:R51"/>
    <mergeCell ref="J52:L52"/>
    <mergeCell ref="P52:R52"/>
    <mergeCell ref="J45:L45"/>
    <mergeCell ref="P45:R45"/>
    <mergeCell ref="I46:I48"/>
    <mergeCell ref="AB34:AD34"/>
    <mergeCell ref="A28:A29"/>
    <mergeCell ref="B28:D29"/>
    <mergeCell ref="E28:E29"/>
    <mergeCell ref="F28:H29"/>
    <mergeCell ref="I28:I29"/>
    <mergeCell ref="J28:L29"/>
    <mergeCell ref="O28:O29"/>
    <mergeCell ref="J33:L33"/>
    <mergeCell ref="P33:R33"/>
    <mergeCell ref="I34:I36"/>
    <mergeCell ref="J34:L34"/>
    <mergeCell ref="O34:O36"/>
    <mergeCell ref="P34:R34"/>
    <mergeCell ref="J35:L35"/>
    <mergeCell ref="P35:R35"/>
    <mergeCell ref="J36:L36"/>
    <mergeCell ref="P36:R36"/>
    <mergeCell ref="I30:I32"/>
    <mergeCell ref="J30:L30"/>
    <mergeCell ref="O30:O32"/>
    <mergeCell ref="P30:R30"/>
    <mergeCell ref="J31:L31"/>
    <mergeCell ref="P28:R29"/>
    <mergeCell ref="X50:Y50"/>
    <mergeCell ref="X51:Y51"/>
    <mergeCell ref="X52:Y52"/>
    <mergeCell ref="AC53:AD54"/>
    <mergeCell ref="X56:Y57"/>
    <mergeCell ref="Z56:Z57"/>
    <mergeCell ref="AA56:AA57"/>
    <mergeCell ref="AB56:AB57"/>
    <mergeCell ref="AC56:AC57"/>
    <mergeCell ref="AD56:AD57"/>
    <mergeCell ref="W1:AA1"/>
    <mergeCell ref="X55:Y55"/>
    <mergeCell ref="W56:W57"/>
    <mergeCell ref="E1:G1"/>
    <mergeCell ref="I1:K1"/>
    <mergeCell ref="O1:Q1"/>
    <mergeCell ref="S1:U1"/>
    <mergeCell ref="AB1:AD1"/>
    <mergeCell ref="X47:AD47"/>
    <mergeCell ref="X48:AD48"/>
    <mergeCell ref="X49:AD49"/>
    <mergeCell ref="X41:AD41"/>
    <mergeCell ref="X42:AD42"/>
    <mergeCell ref="X43:AD43"/>
    <mergeCell ref="X44:AD44"/>
    <mergeCell ref="X45:AD45"/>
    <mergeCell ref="X46:AD46"/>
    <mergeCell ref="X38:AD38"/>
    <mergeCell ref="X39:AD39"/>
    <mergeCell ref="X40:AD40"/>
    <mergeCell ref="X22:AD22"/>
    <mergeCell ref="X23:AD23"/>
    <mergeCell ref="X24:AD24"/>
    <mergeCell ref="X16:AD16"/>
    <mergeCell ref="X17:AD17"/>
    <mergeCell ref="X18:AD18"/>
    <mergeCell ref="X19:AD19"/>
    <mergeCell ref="X20:AD20"/>
    <mergeCell ref="X21:AD21"/>
    <mergeCell ref="X10:AD10"/>
    <mergeCell ref="X11:AD11"/>
    <mergeCell ref="X12:AD12"/>
    <mergeCell ref="X13:AD13"/>
    <mergeCell ref="X14:AD14"/>
    <mergeCell ref="X15:AD15"/>
    <mergeCell ref="A1:C1"/>
    <mergeCell ref="X5:AD5"/>
    <mergeCell ref="X6:AD6"/>
    <mergeCell ref="X7:AD7"/>
    <mergeCell ref="X8:AD8"/>
    <mergeCell ref="X9:AD9"/>
    <mergeCell ref="T52:V52"/>
    <mergeCell ref="T48:V48"/>
    <mergeCell ref="T49:V49"/>
    <mergeCell ref="S50:S52"/>
    <mergeCell ref="T50:V50"/>
    <mergeCell ref="T51:V51"/>
    <mergeCell ref="T44:V44"/>
    <mergeCell ref="T45:V45"/>
    <mergeCell ref="S46:S48"/>
    <mergeCell ref="T46:V46"/>
    <mergeCell ref="W46:W48"/>
    <mergeCell ref="T47:V47"/>
    <mergeCell ref="T40:V40"/>
    <mergeCell ref="T41:V41"/>
    <mergeCell ref="S42:S44"/>
    <mergeCell ref="T42:V42"/>
    <mergeCell ref="W42:W44"/>
    <mergeCell ref="T43:V43"/>
    <mergeCell ref="T24:V24"/>
    <mergeCell ref="S25:S27"/>
    <mergeCell ref="T25:V25"/>
    <mergeCell ref="T26:V26"/>
    <mergeCell ref="T19:V19"/>
    <mergeCell ref="T20:V20"/>
    <mergeCell ref="S21:S23"/>
    <mergeCell ref="T21:V21"/>
    <mergeCell ref="W38:W40"/>
    <mergeCell ref="T39:V39"/>
    <mergeCell ref="T32:V32"/>
    <mergeCell ref="T33:V33"/>
    <mergeCell ref="S34:S36"/>
    <mergeCell ref="T34:V34"/>
    <mergeCell ref="T35:V35"/>
    <mergeCell ref="T27:V27"/>
    <mergeCell ref="S30:S32"/>
    <mergeCell ref="T30:V30"/>
    <mergeCell ref="T31:V31"/>
    <mergeCell ref="W34:AA34"/>
    <mergeCell ref="S28:S29"/>
    <mergeCell ref="T28:V29"/>
    <mergeCell ref="W21:W23"/>
    <mergeCell ref="T22:V22"/>
    <mergeCell ref="T23:V23"/>
    <mergeCell ref="T7:V7"/>
    <mergeCell ref="T8:V8"/>
    <mergeCell ref="S9:S11"/>
    <mergeCell ref="T9:V9"/>
    <mergeCell ref="W9:W11"/>
    <mergeCell ref="T10:V10"/>
    <mergeCell ref="S5:S7"/>
    <mergeCell ref="T5:V5"/>
    <mergeCell ref="W5:W7"/>
    <mergeCell ref="T6:V6"/>
    <mergeCell ref="T15:V15"/>
    <mergeCell ref="T16:V16"/>
    <mergeCell ref="S17:S19"/>
    <mergeCell ref="T17:V17"/>
    <mergeCell ref="W17:W19"/>
    <mergeCell ref="T18:V18"/>
    <mergeCell ref="T11:V11"/>
    <mergeCell ref="T12:V12"/>
    <mergeCell ref="S13:S15"/>
    <mergeCell ref="T13:V13"/>
    <mergeCell ref="W13:W15"/>
    <mergeCell ref="T14:V14"/>
    <mergeCell ref="J46:L46"/>
    <mergeCell ref="O46:O48"/>
    <mergeCell ref="P46:R46"/>
    <mergeCell ref="J47:L47"/>
    <mergeCell ref="P47:R47"/>
    <mergeCell ref="J48:L48"/>
    <mergeCell ref="P48:R48"/>
    <mergeCell ref="J41:L41"/>
    <mergeCell ref="P41:R41"/>
    <mergeCell ref="I42:I44"/>
    <mergeCell ref="J42:L42"/>
    <mergeCell ref="O42:O44"/>
    <mergeCell ref="P42:R42"/>
    <mergeCell ref="J43:L43"/>
    <mergeCell ref="P43:R43"/>
    <mergeCell ref="J44:L44"/>
    <mergeCell ref="P44:R44"/>
    <mergeCell ref="J37:L37"/>
    <mergeCell ref="P37:R37"/>
    <mergeCell ref="I38:I40"/>
    <mergeCell ref="J38:L38"/>
    <mergeCell ref="O38:O40"/>
    <mergeCell ref="P38:R38"/>
    <mergeCell ref="J39:L39"/>
    <mergeCell ref="P39:R39"/>
    <mergeCell ref="J40:L40"/>
    <mergeCell ref="P40:R40"/>
    <mergeCell ref="P31:R31"/>
    <mergeCell ref="J32:L32"/>
    <mergeCell ref="P32:R32"/>
    <mergeCell ref="J24:L24"/>
    <mergeCell ref="P24:R24"/>
    <mergeCell ref="I25:I27"/>
    <mergeCell ref="J25:L25"/>
    <mergeCell ref="O25:O27"/>
    <mergeCell ref="P25:R25"/>
    <mergeCell ref="J26:L26"/>
    <mergeCell ref="P26:R26"/>
    <mergeCell ref="J27:L27"/>
    <mergeCell ref="P27:R27"/>
    <mergeCell ref="P20:R20"/>
    <mergeCell ref="I21:I23"/>
    <mergeCell ref="J21:L21"/>
    <mergeCell ref="O21:O23"/>
    <mergeCell ref="P21:R21"/>
    <mergeCell ref="J22:L22"/>
    <mergeCell ref="P22:R22"/>
    <mergeCell ref="J23:L23"/>
    <mergeCell ref="P23:R23"/>
    <mergeCell ref="J20:L20"/>
    <mergeCell ref="P16:R16"/>
    <mergeCell ref="I17:I19"/>
    <mergeCell ref="J17:L17"/>
    <mergeCell ref="O17:O19"/>
    <mergeCell ref="P17:R17"/>
    <mergeCell ref="J18:L18"/>
    <mergeCell ref="P18:R18"/>
    <mergeCell ref="J19:L19"/>
    <mergeCell ref="P19:R19"/>
    <mergeCell ref="J16:L16"/>
    <mergeCell ref="I13:I15"/>
    <mergeCell ref="J13:L13"/>
    <mergeCell ref="O13:O15"/>
    <mergeCell ref="P13:R13"/>
    <mergeCell ref="J14:L14"/>
    <mergeCell ref="P14:R14"/>
    <mergeCell ref="J15:L15"/>
    <mergeCell ref="P15:R15"/>
    <mergeCell ref="J12:L12"/>
    <mergeCell ref="I9:I11"/>
    <mergeCell ref="J9:L9"/>
    <mergeCell ref="O9:O11"/>
    <mergeCell ref="P9:R9"/>
    <mergeCell ref="J10:L10"/>
    <mergeCell ref="P10:R10"/>
    <mergeCell ref="J11:L11"/>
    <mergeCell ref="P11:R11"/>
    <mergeCell ref="P12:R12"/>
    <mergeCell ref="I5:I7"/>
    <mergeCell ref="J5:L5"/>
    <mergeCell ref="O5:O7"/>
    <mergeCell ref="P5:R5"/>
    <mergeCell ref="J6:L6"/>
    <mergeCell ref="P6:R6"/>
    <mergeCell ref="J7:L7"/>
    <mergeCell ref="P7:R7"/>
    <mergeCell ref="J8:L8"/>
    <mergeCell ref="P8:R8"/>
    <mergeCell ref="E46:E48"/>
    <mergeCell ref="F46:H46"/>
    <mergeCell ref="F47:H47"/>
    <mergeCell ref="F48:H48"/>
    <mergeCell ref="F49:H49"/>
    <mergeCell ref="E50:E52"/>
    <mergeCell ref="F50:H50"/>
    <mergeCell ref="F51:H51"/>
    <mergeCell ref="F52:H52"/>
    <mergeCell ref="F41:H41"/>
    <mergeCell ref="E42:E44"/>
    <mergeCell ref="F42:H42"/>
    <mergeCell ref="F43:H43"/>
    <mergeCell ref="F44:H44"/>
    <mergeCell ref="F45:H45"/>
    <mergeCell ref="E34:E36"/>
    <mergeCell ref="F34:H34"/>
    <mergeCell ref="F35:H35"/>
    <mergeCell ref="F36:H36"/>
    <mergeCell ref="F37:H37"/>
    <mergeCell ref="E38:E40"/>
    <mergeCell ref="F38:H38"/>
    <mergeCell ref="F39:H39"/>
    <mergeCell ref="F40:H40"/>
    <mergeCell ref="E30:E32"/>
    <mergeCell ref="F30:H30"/>
    <mergeCell ref="F31:H31"/>
    <mergeCell ref="F32:H32"/>
    <mergeCell ref="F33:H33"/>
    <mergeCell ref="E21:E23"/>
    <mergeCell ref="F21:H21"/>
    <mergeCell ref="F22:H22"/>
    <mergeCell ref="F23:H23"/>
    <mergeCell ref="F24:H24"/>
    <mergeCell ref="E25:E27"/>
    <mergeCell ref="F25:H25"/>
    <mergeCell ref="F26:H26"/>
    <mergeCell ref="F27:H27"/>
    <mergeCell ref="F17:H17"/>
    <mergeCell ref="F18:H18"/>
    <mergeCell ref="F19:H19"/>
    <mergeCell ref="F20:H20"/>
    <mergeCell ref="F10:H10"/>
    <mergeCell ref="F11:H11"/>
    <mergeCell ref="F12:H12"/>
    <mergeCell ref="E13:E15"/>
    <mergeCell ref="F13:H13"/>
    <mergeCell ref="F14:H14"/>
    <mergeCell ref="F15:H15"/>
    <mergeCell ref="F5:H5"/>
    <mergeCell ref="F6:H6"/>
    <mergeCell ref="F7:H7"/>
    <mergeCell ref="F8:H8"/>
    <mergeCell ref="E9:E11"/>
    <mergeCell ref="F9:H9"/>
    <mergeCell ref="A9:A11"/>
    <mergeCell ref="A5:A7"/>
    <mergeCell ref="F16:H16"/>
    <mergeCell ref="B24:D24"/>
    <mergeCell ref="B25:D25"/>
    <mergeCell ref="B26:D26"/>
    <mergeCell ref="B27:D27"/>
    <mergeCell ref="B17:D17"/>
    <mergeCell ref="B18:D18"/>
    <mergeCell ref="B19:D19"/>
    <mergeCell ref="B20:D20"/>
    <mergeCell ref="E5:E7"/>
    <mergeCell ref="E17:E19"/>
    <mergeCell ref="B5:D5"/>
    <mergeCell ref="B6:D6"/>
    <mergeCell ref="B7:D7"/>
    <mergeCell ref="B8:D8"/>
    <mergeCell ref="B9:D9"/>
    <mergeCell ref="B10:D10"/>
    <mergeCell ref="B23:D23"/>
    <mergeCell ref="B51:D51"/>
    <mergeCell ref="B52:D52"/>
    <mergeCell ref="B42:D42"/>
    <mergeCell ref="B43:D43"/>
    <mergeCell ref="B44:D44"/>
    <mergeCell ref="B45:D45"/>
    <mergeCell ref="B46:D46"/>
    <mergeCell ref="B47:D47"/>
    <mergeCell ref="B36:D36"/>
    <mergeCell ref="B37:D37"/>
    <mergeCell ref="B38:D38"/>
    <mergeCell ref="B39:D39"/>
    <mergeCell ref="B40:D40"/>
    <mergeCell ref="B41:D41"/>
    <mergeCell ref="B48:D48"/>
    <mergeCell ref="B49:D49"/>
    <mergeCell ref="B50:D50"/>
    <mergeCell ref="B30:D30"/>
    <mergeCell ref="A38:A40"/>
    <mergeCell ref="A42:A44"/>
    <mergeCell ref="A46:A48"/>
    <mergeCell ref="A50:A52"/>
    <mergeCell ref="B21:D21"/>
    <mergeCell ref="B22:D22"/>
    <mergeCell ref="B11:D11"/>
    <mergeCell ref="B12:D12"/>
    <mergeCell ref="B13:D13"/>
    <mergeCell ref="B14:D14"/>
    <mergeCell ref="B15:D15"/>
    <mergeCell ref="B16:D16"/>
    <mergeCell ref="A13:A15"/>
    <mergeCell ref="A17:A19"/>
    <mergeCell ref="A21:A23"/>
    <mergeCell ref="A25:A27"/>
    <mergeCell ref="A30:A32"/>
    <mergeCell ref="A34:A36"/>
    <mergeCell ref="B31:D31"/>
    <mergeCell ref="B32:D32"/>
    <mergeCell ref="B33:D33"/>
    <mergeCell ref="B34:D34"/>
    <mergeCell ref="B35:D35"/>
  </mergeCells>
  <conditionalFormatting sqref="D1 H1 L1 R1 V1 AB1 AB34">
    <cfRule type="expression" dxfId="56" priority="14">
      <formula>IFERROR(MATCH(CONCATENATE(DAY(D1),".",MONTH(D1)),$AE$2:$AE$12,0),0)</formula>
    </cfRule>
    <cfRule type="expression" dxfId="55" priority="15">
      <formula>IFERROR(MATCH(CONCATENATE(DAY(D1),".",MONTH(D1)),$AE$14:$AE$24,0),0)</formula>
    </cfRule>
  </conditionalFormatting>
  <conditionalFormatting sqref="W35 W2">
    <cfRule type="expression" dxfId="54" priority="10">
      <formula>IFERROR(MATCH(CONCATENATE(DAY(AB1),".",MONTH(AB1)),$AE$14:$AE$24,0),0)</formula>
    </cfRule>
    <cfRule type="expression" dxfId="53" priority="11">
      <formula>IFERROR(MATCH(CONCATENATE(DAY(AB1),".",MONTH(AB1)),$AE$2:$AE$12,0),0)</formula>
    </cfRule>
  </conditionalFormatting>
  <conditionalFormatting sqref="A2 E2 I2 O2 S2">
    <cfRule type="expression" dxfId="52" priority="12">
      <formula>IFERROR(MATCH(CONCATENATE(DAY(D1),".",MONTH(D1)),$AE$14:$AE$24,0),0)</formula>
    </cfRule>
    <cfRule type="expression" dxfId="51" priority="13">
      <formula>IFERROR(MATCH(CONCATENATE(DAY(D1),".",MONTH(D1)),$AE$2:$AE$12,0),0)</formula>
    </cfRule>
  </conditionalFormatting>
  <conditionalFormatting sqref="W34 W1">
    <cfRule type="expression" dxfId="50" priority="8">
      <formula>IFERROR(MATCH(CONCATENATE(DAY(AB1),".",MONTH(AB1)),$AE$2:$AE$12,0),0)</formula>
    </cfRule>
    <cfRule type="expression" dxfId="49" priority="9">
      <formula>IFERROR(MATCH(CONCATENATE(DAY(AB1),".",MONTH(AB1)),$AE$14:$AE$24,0),0)</formula>
    </cfRule>
  </conditionalFormatting>
  <conditionalFormatting sqref="A1 E1 I1 O1 S1">
    <cfRule type="expression" dxfId="48" priority="16">
      <formula>IFERROR(MATCH(CONCATENATE(DAY(D1),".",MONTH(D1)),$AE$14:$AE$24,0),0)</formula>
    </cfRule>
    <cfRule type="expression" dxfId="47" priority="17">
      <formula>IFERROR(MATCH(CONCATENATE(DAY(D1),".",MONTH(D1)),$AE$2:$AE$12,0),0)</formula>
    </cfRule>
  </conditionalFormatting>
  <conditionalFormatting sqref="W56:AD67">
    <cfRule type="expression" dxfId="46" priority="5">
      <formula>IFERROR(MATCH(CONCATENATE(W56,".",MONTH($N$1)),$AE$2:$AE$12,0),0)</formula>
    </cfRule>
    <cfRule type="expression" dxfId="45" priority="6">
      <formula>IFERROR(MATCH(CONCATENATE(W56,".",MONTH($N$1)),$AE$14:$AE$24,0),0)</formula>
    </cfRule>
    <cfRule type="expression" dxfId="44" priority="7">
      <formula>IF(AND(DATE(YEAR($N$1),MONTH($N$1),W56)&gt;=$N$1 - WEEKDAY($N$1,2) + 1,DATE(YEAR($N$1),MONTH($N$1),W56)&lt;=$N$1+(7-WEEKDAY($N$1,2))),1,0)</formula>
    </cfRule>
  </conditionalFormatting>
  <conditionalFormatting sqref="W56:AD57">
    <cfRule type="expression" dxfId="43" priority="1" stopIfTrue="1">
      <formula>IF(AND(W56&gt;7,DATE(YEAR($N$1),MONTH($N$1)+IF(W56&gt;7,-1,0),W56)&gt;=$N$1 - WEEKDAY($N$1,2) + 1,DATE(YEAR($N$1),MONTH($N$1)+IF(W56&gt;7,-1,0),W56)&lt;=$N$1+(7-WEEKDAY($N$1,2))),1,0)</formula>
    </cfRule>
    <cfRule type="expression" dxfId="42" priority="3" stopIfTrue="1">
      <formula>IF(W56&gt;7,1,0)</formula>
    </cfRule>
  </conditionalFormatting>
  <conditionalFormatting sqref="W64:AD67">
    <cfRule type="expression" dxfId="41" priority="2" stopIfTrue="1">
      <formula>IF(AND(W64&lt;16,DATE(YEAR($N$1),MONTH($N$1)+IF(W64&lt;16,1,0),W64)&gt;=$N$1 - WEEKDAY($N$1,2) + 1,DATE(YEAR($N$1),MONTH($N$1)+IF(W64&lt;16,1,0),W64)&lt;=$N$1+(7-WEEKDAY($N$1,2))),1,0)</formula>
    </cfRule>
    <cfRule type="expression" dxfId="40" priority="4" stopIfTrue="1">
      <formula>IF(W64&lt;16,1,0)</formula>
    </cfRule>
  </conditionalFormatting>
  <printOptions horizontalCentered="1" verticalCentered="1"/>
  <pageMargins left="0.19685039370078741" right="0.19685039370078741" top="0.19685039370078741" bottom="0.19685039370078741" header="0" footer="0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J4"/>
  <sheetViews>
    <sheetView view="pageLayout" zoomScaleNormal="100" workbookViewId="0">
      <selection activeCell="E4" sqref="E4"/>
    </sheetView>
  </sheetViews>
  <sheetFormatPr defaultRowHeight="15" x14ac:dyDescent="0.25"/>
  <cols>
    <col min="1" max="2" width="28.7109375" customWidth="1"/>
    <col min="3" max="3" width="8.5703125" customWidth="1"/>
    <col min="4" max="4" width="5.85546875" customWidth="1"/>
    <col min="5" max="5" width="14.42578125" customWidth="1"/>
    <col min="6" max="6" width="28.85546875" customWidth="1"/>
    <col min="7" max="7" width="14.42578125" customWidth="1"/>
    <col min="8" max="8" width="8.5703125" customWidth="1"/>
    <col min="9" max="9" width="5.85546875" customWidth="1"/>
    <col min="10" max="10" width="10.140625" hidden="1" customWidth="1"/>
  </cols>
  <sheetData>
    <row r="1" spans="1:10" ht="30" customHeight="1" x14ac:dyDescent="0.25">
      <c r="A1" s="89" t="str">
        <f>CONCATENATE("понедельник")</f>
        <v>понедельник</v>
      </c>
      <c r="B1" s="92" t="s">
        <v>1</v>
      </c>
      <c r="C1" s="376" t="s">
        <v>2</v>
      </c>
      <c r="D1" s="377"/>
      <c r="E1" s="378"/>
      <c r="F1" s="89" t="s">
        <v>3</v>
      </c>
      <c r="G1" s="376" t="s">
        <v>4</v>
      </c>
      <c r="H1" s="377"/>
      <c r="I1" s="378"/>
      <c r="J1" s="60">
        <f ca="1">TODAY()+E4*7</f>
        <v>41655</v>
      </c>
    </row>
    <row r="2" spans="1:10" ht="33.75" customHeight="1" x14ac:dyDescent="0.25">
      <c r="A2" s="93">
        <f ca="1">$J$1-WEEKDAY($J$1,3)+0</f>
        <v>41652</v>
      </c>
      <c r="B2" s="94">
        <f ca="1">$J$1-WEEKDAY($J$1,3)+1</f>
        <v>41653</v>
      </c>
      <c r="C2" s="379">
        <f ca="1">$J$1-WEEKDAY($J$1,3)+2</f>
        <v>41654</v>
      </c>
      <c r="D2" s="380"/>
      <c r="E2" s="381"/>
      <c r="F2" s="93">
        <f ca="1">$J$1-WEEKDAY($J$1,3)+3</f>
        <v>41655</v>
      </c>
      <c r="G2" s="379">
        <f ca="1">$J$1-WEEKDAY($J$1,3)+4</f>
        <v>41656</v>
      </c>
      <c r="H2" s="380"/>
      <c r="I2" s="381"/>
    </row>
    <row r="3" spans="1:10" ht="348" customHeight="1" thickBot="1" x14ac:dyDescent="0.3">
      <c r="A3" s="95" t="str">
        <f ca="1">IFERROR(VLOOKUP(A2,праздники!$D$2:$E$14,2,FALSE),IFERROR(CONCATENATE("Выходной за ",VLOOKUP(A2,праздники!$D$15:$E$28,2,FALSE)),""))</f>
        <v/>
      </c>
      <c r="B3" s="95" t="str">
        <f ca="1">IFERROR(VLOOKUP(B2,праздники!$D$2:$E$14,2,FALSE),IFERROR(CONCATENATE("Выходной за ",VLOOKUP(B2,праздники!$D$15:$E$28,2,FALSE)),""))</f>
        <v/>
      </c>
      <c r="C3" s="384" t="str">
        <f ca="1">IFERROR(VLOOKUP(C2,праздники!$D$2:$E$14,2,FALSE),IFERROR(CONCATENATE("Выходной за ",VLOOKUP(C2,праздники!$D$15:$E$28,2,FALSE)),""))</f>
        <v/>
      </c>
      <c r="D3" s="385"/>
      <c r="E3" s="386"/>
      <c r="F3" s="95" t="str">
        <f ca="1">IFERROR(VLOOKUP(F2,праздники!$D$2:$E$14,2,FALSE),IFERROR(CONCATENATE("Выходной за ",VLOOKUP(F2,праздники!$D$15:$E$28,2,FALSE)),""))</f>
        <v/>
      </c>
      <c r="G3" s="384" t="str">
        <f ca="1">IFERROR(VLOOKUP(G2,праздники!$D$2:$E$14,2,FALSE),IFERROR(CONCATENATE("Выходной за ",VLOOKUP(G2,праздники!$D$15:$E$28,2,FALSE)),""))</f>
        <v/>
      </c>
      <c r="H3" s="385"/>
      <c r="I3" s="386"/>
    </row>
    <row r="4" spans="1:10" ht="171.75" customHeight="1" thickBot="1" x14ac:dyDescent="0.3">
      <c r="A4" s="382" t="str">
        <f ca="1">IFERROR(VLOOKUP(C4,праздники!$D$2:$E$14,2,FALSE),IFERROR(CONCATENATE("Выходной за ",VLOOKUP(C4,праздники!$D$15:$E$28,2,FALSE)),""))</f>
        <v/>
      </c>
      <c r="B4" s="383"/>
      <c r="C4" s="90">
        <f ca="1">$J$1-WEEKDAY($J$1,3)+6</f>
        <v>41658</v>
      </c>
      <c r="D4" s="91" t="s">
        <v>6</v>
      </c>
      <c r="E4" s="96">
        <v>0</v>
      </c>
      <c r="F4" s="387" t="str">
        <f ca="1">IFERROR(VLOOKUP(H4,праздники!$D$2:$E$14,2,FALSE),IFERROR(CONCATENATE("Выходной за ",VLOOKUP(H4,праздники!$D$15:$E$28,2,FALSE)),""))</f>
        <v/>
      </c>
      <c r="G4" s="387"/>
      <c r="H4" s="90">
        <f ca="1">$J$1-WEEKDAY($J$1,3)+5</f>
        <v>41657</v>
      </c>
      <c r="I4" s="91" t="s">
        <v>5</v>
      </c>
    </row>
  </sheetData>
  <mergeCells count="8">
    <mergeCell ref="C1:E1"/>
    <mergeCell ref="C2:E2"/>
    <mergeCell ref="G1:I1"/>
    <mergeCell ref="G2:I2"/>
    <mergeCell ref="A4:B4"/>
    <mergeCell ref="C3:E3"/>
    <mergeCell ref="G3:I3"/>
    <mergeCell ref="F4:G4"/>
  </mergeCells>
  <pageMargins left="0.19685039370078741" right="0.19685039370078741" top="0.19685039370078741" bottom="0.19685039370078741" header="0" footer="0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:P70"/>
  <sheetViews>
    <sheetView zoomScale="80" zoomScaleNormal="80" workbookViewId="0">
      <selection activeCell="B1" sqref="B1:C1"/>
    </sheetView>
  </sheetViews>
  <sheetFormatPr defaultRowHeight="15" x14ac:dyDescent="0.25"/>
  <cols>
    <col min="4" max="4" width="10.85546875" bestFit="1" customWidth="1"/>
    <col min="5" max="5" width="28.85546875" customWidth="1"/>
    <col min="6" max="7" width="5.7109375" customWidth="1"/>
    <col min="9" max="10" width="5.7109375" customWidth="1"/>
    <col min="11" max="11" width="11.42578125" customWidth="1"/>
    <col min="12" max="12" width="27.140625" style="260" customWidth="1"/>
    <col min="13" max="14" width="5.7109375" customWidth="1"/>
    <col min="15" max="15" width="11.42578125" style="60" customWidth="1"/>
    <col min="16" max="16" width="29.28515625" style="260" customWidth="1"/>
    <col min="17" max="17" width="9.140625" customWidth="1"/>
  </cols>
  <sheetData>
    <row r="1" spans="1:16" x14ac:dyDescent="0.25">
      <c r="A1" s="66"/>
      <c r="B1" s="388">
        <f ca="1">календарь!A1</f>
        <v>2014</v>
      </c>
      <c r="C1" s="388"/>
      <c r="D1" s="67"/>
      <c r="E1" s="67"/>
      <c r="F1" s="389" t="s">
        <v>38</v>
      </c>
      <c r="G1" s="390"/>
      <c r="I1" s="391">
        <f ca="1">B1-1</f>
        <v>2013</v>
      </c>
      <c r="J1" s="391"/>
      <c r="M1" s="392">
        <f ca="1">B1+1</f>
        <v>2015</v>
      </c>
      <c r="N1" s="392"/>
    </row>
    <row r="2" spans="1:16" x14ac:dyDescent="0.25">
      <c r="A2" s="68" t="str">
        <f>CONCATENATE(B2,".",C2)</f>
        <v>1.1</v>
      </c>
      <c r="B2" s="69">
        <v>1</v>
      </c>
      <c r="C2" s="69">
        <v>1</v>
      </c>
      <c r="D2" s="70">
        <f ca="1">DATE($B$1,C2,B2)</f>
        <v>41640</v>
      </c>
      <c r="E2" s="71" t="s">
        <v>36</v>
      </c>
      <c r="F2" s="98" t="s">
        <v>29</v>
      </c>
      <c r="G2" s="81">
        <f ca="1">MOD(B1,19)</f>
        <v>0</v>
      </c>
      <c r="H2" s="252"/>
      <c r="I2" s="251" t="s">
        <v>29</v>
      </c>
      <c r="J2" s="253">
        <f ca="1">MOD(I1,19)</f>
        <v>18</v>
      </c>
      <c r="K2" s="60">
        <f ca="1">IF(D2&lt;&gt;"",DATE(I$1,MONTH(D2),DAY(D2)),"")</f>
        <v>41275</v>
      </c>
      <c r="L2" s="260" t="str">
        <f>IF(E2&lt;&gt;"",E2,"")</f>
        <v>Новый год</v>
      </c>
      <c r="M2" s="256" t="s">
        <v>29</v>
      </c>
      <c r="N2" s="257">
        <f ca="1">MOD(M1,19)</f>
        <v>1</v>
      </c>
      <c r="O2" s="60">
        <f ca="1">IF(D2&lt;&gt;"",DATE(M$1,MONTH(D2),DAY(D2)),"")</f>
        <v>42005</v>
      </c>
      <c r="P2" s="260" t="str">
        <f>IF(E2&lt;&gt;"",E2,"")</f>
        <v>Новый год</v>
      </c>
    </row>
    <row r="3" spans="1:16" x14ac:dyDescent="0.25">
      <c r="A3" s="72" t="str">
        <f t="shared" ref="A3:A9" si="0">CONCATENATE(B3,".",C3)</f>
        <v>7.1</v>
      </c>
      <c r="B3" s="73">
        <v>7</v>
      </c>
      <c r="C3" s="73">
        <v>1</v>
      </c>
      <c r="D3" s="74">
        <f t="shared" ref="D3:D10" ca="1" si="1">DATE($B$1,C3,B3)</f>
        <v>41646</v>
      </c>
      <c r="E3" s="75" t="s">
        <v>40</v>
      </c>
      <c r="F3" s="98" t="s">
        <v>30</v>
      </c>
      <c r="G3" s="81">
        <f ca="1">MOD(B1,4)</f>
        <v>2</v>
      </c>
      <c r="H3" s="252"/>
      <c r="I3" s="251" t="s">
        <v>30</v>
      </c>
      <c r="J3" s="253">
        <f ca="1">MOD(I1,4)</f>
        <v>1</v>
      </c>
      <c r="K3" s="60">
        <f t="shared" ref="K3:K9" ca="1" si="2">IF(D3&lt;&gt;"",DATE(I$1,MONTH(D3),DAY(D3)),"")</f>
        <v>41281</v>
      </c>
      <c r="L3" s="260" t="str">
        <f t="shared" ref="L3:L28" si="3">IF(E3&lt;&gt;"",E3,"")</f>
        <v>Рождество Христово</v>
      </c>
      <c r="M3" s="258" t="s">
        <v>30</v>
      </c>
      <c r="N3" s="253">
        <f ca="1">MOD(M1,4)</f>
        <v>3</v>
      </c>
      <c r="O3" s="60">
        <f t="shared" ref="O3:O9" ca="1" si="4">IF(D3&lt;&gt;"",DATE(M$1,MONTH(D3),DAY(D3)),"")</f>
        <v>42011</v>
      </c>
      <c r="P3" s="260" t="str">
        <f t="shared" ref="P3:P28" si="5">IF(E3&lt;&gt;"",E3,"")</f>
        <v>Рождество Христово</v>
      </c>
    </row>
    <row r="4" spans="1:16" x14ac:dyDescent="0.25">
      <c r="A4" s="72" t="str">
        <f t="shared" si="0"/>
        <v>8.3</v>
      </c>
      <c r="B4" s="73">
        <v>8</v>
      </c>
      <c r="C4" s="73">
        <v>3</v>
      </c>
      <c r="D4" s="74">
        <f t="shared" ca="1" si="1"/>
        <v>41706</v>
      </c>
      <c r="E4" s="75" t="s">
        <v>41</v>
      </c>
      <c r="F4" s="98" t="s">
        <v>31</v>
      </c>
      <c r="G4" s="81">
        <f ca="1">MOD(B1,7)</f>
        <v>5</v>
      </c>
      <c r="H4" s="252"/>
      <c r="I4" s="251" t="s">
        <v>31</v>
      </c>
      <c r="J4" s="253">
        <f ca="1">MOD(I1,7)</f>
        <v>4</v>
      </c>
      <c r="K4" s="60">
        <f t="shared" ca="1" si="2"/>
        <v>41341</v>
      </c>
      <c r="L4" s="260" t="str">
        <f t="shared" si="3"/>
        <v>Женский день</v>
      </c>
      <c r="M4" s="258" t="s">
        <v>31</v>
      </c>
      <c r="N4" s="253">
        <f ca="1">MOD(M1,7)</f>
        <v>6</v>
      </c>
      <c r="O4" s="60">
        <f t="shared" ca="1" si="4"/>
        <v>42071</v>
      </c>
      <c r="P4" s="260" t="str">
        <f t="shared" si="5"/>
        <v>Женский день</v>
      </c>
    </row>
    <row r="5" spans="1:16" x14ac:dyDescent="0.25">
      <c r="A5" s="72" t="str">
        <f t="shared" si="0"/>
        <v>1.5</v>
      </c>
      <c r="B5" s="73">
        <v>1</v>
      </c>
      <c r="C5" s="73">
        <v>5</v>
      </c>
      <c r="D5" s="74">
        <f t="shared" ca="1" si="1"/>
        <v>41760</v>
      </c>
      <c r="E5" s="75" t="s">
        <v>42</v>
      </c>
      <c r="F5" s="98" t="s">
        <v>32</v>
      </c>
      <c r="G5" s="81">
        <f ca="1">MOD(19*G2+15,30)</f>
        <v>15</v>
      </c>
      <c r="H5" s="252"/>
      <c r="I5" s="251" t="s">
        <v>32</v>
      </c>
      <c r="J5" s="253">
        <f ca="1">MOD(19*J2+15,30)</f>
        <v>27</v>
      </c>
      <c r="K5" s="60">
        <f t="shared" ca="1" si="2"/>
        <v>41395</v>
      </c>
      <c r="L5" s="260" t="str">
        <f t="shared" si="3"/>
        <v>День солидарности трудящихся</v>
      </c>
      <c r="M5" s="258" t="s">
        <v>32</v>
      </c>
      <c r="N5" s="253">
        <f ca="1">MOD(19*N2+15,30)</f>
        <v>4</v>
      </c>
      <c r="O5" s="60">
        <f t="shared" ca="1" si="4"/>
        <v>42125</v>
      </c>
      <c r="P5" s="260" t="str">
        <f t="shared" si="5"/>
        <v>День солидарности трудящихся</v>
      </c>
    </row>
    <row r="6" spans="1:16" x14ac:dyDescent="0.25">
      <c r="A6" s="72" t="str">
        <f t="shared" si="0"/>
        <v>2.5</v>
      </c>
      <c r="B6" s="73">
        <v>2</v>
      </c>
      <c r="C6" s="73">
        <v>5</v>
      </c>
      <c r="D6" s="74">
        <f t="shared" ca="1" si="1"/>
        <v>41761</v>
      </c>
      <c r="E6" s="75" t="s">
        <v>42</v>
      </c>
      <c r="F6" s="99" t="s">
        <v>33</v>
      </c>
      <c r="G6" s="100">
        <f ca="1">MOD(2*G3+4*G4+6*G5+6,7)</f>
        <v>1</v>
      </c>
      <c r="H6" s="252"/>
      <c r="I6" s="254" t="s">
        <v>33</v>
      </c>
      <c r="J6" s="255">
        <f ca="1">MOD(2*J3+4*J4+6*J5+6,7)</f>
        <v>4</v>
      </c>
      <c r="K6" s="60">
        <f t="shared" ca="1" si="2"/>
        <v>41396</v>
      </c>
      <c r="L6" s="260" t="str">
        <f t="shared" si="3"/>
        <v>День солидарности трудящихся</v>
      </c>
      <c r="M6" s="254" t="s">
        <v>33</v>
      </c>
      <c r="N6" s="255">
        <f ca="1">MOD(2*N3+4*N4+6*N5+6,7)</f>
        <v>4</v>
      </c>
      <c r="O6" s="60">
        <f t="shared" ca="1" si="4"/>
        <v>42126</v>
      </c>
      <c r="P6" s="260" t="str">
        <f t="shared" si="5"/>
        <v>День солидарности трудящихся</v>
      </c>
    </row>
    <row r="7" spans="1:16" x14ac:dyDescent="0.25">
      <c r="A7" s="72" t="str">
        <f t="shared" si="0"/>
        <v>9.5</v>
      </c>
      <c r="B7" s="73">
        <v>9</v>
      </c>
      <c r="C7" s="73">
        <v>5</v>
      </c>
      <c r="D7" s="74">
        <f t="shared" ca="1" si="1"/>
        <v>41768</v>
      </c>
      <c r="E7" s="75" t="s">
        <v>37</v>
      </c>
      <c r="K7" s="60">
        <f t="shared" ca="1" si="2"/>
        <v>41403</v>
      </c>
      <c r="L7" s="260" t="str">
        <f t="shared" si="3"/>
        <v>День Победы</v>
      </c>
      <c r="O7" s="60">
        <f t="shared" ca="1" si="4"/>
        <v>42133</v>
      </c>
      <c r="P7" s="260" t="str">
        <f t="shared" si="5"/>
        <v>День Победы</v>
      </c>
    </row>
    <row r="8" spans="1:16" x14ac:dyDescent="0.25">
      <c r="A8" s="72" t="str">
        <f t="shared" si="0"/>
        <v>28.6</v>
      </c>
      <c r="B8" s="73">
        <v>28</v>
      </c>
      <c r="C8" s="73">
        <v>6</v>
      </c>
      <c r="D8" s="74">
        <f t="shared" ca="1" si="1"/>
        <v>41818</v>
      </c>
      <c r="E8" s="75" t="s">
        <v>43</v>
      </c>
      <c r="J8" s="259"/>
      <c r="K8" s="60">
        <f t="shared" ca="1" si="2"/>
        <v>41453</v>
      </c>
      <c r="L8" s="260" t="str">
        <f t="shared" si="3"/>
        <v>День Конституции Украины</v>
      </c>
      <c r="N8" s="259"/>
      <c r="O8" s="60">
        <f t="shared" ca="1" si="4"/>
        <v>42183</v>
      </c>
      <c r="P8" s="260" t="str">
        <f t="shared" si="5"/>
        <v>День Конституции Украины</v>
      </c>
    </row>
    <row r="9" spans="1:16" x14ac:dyDescent="0.25">
      <c r="A9" s="72" t="str">
        <f t="shared" si="0"/>
        <v>24.8</v>
      </c>
      <c r="B9" s="76">
        <v>24</v>
      </c>
      <c r="C9" s="76">
        <v>8</v>
      </c>
      <c r="D9" s="77">
        <f t="shared" ca="1" si="1"/>
        <v>41875</v>
      </c>
      <c r="E9" s="78" t="s">
        <v>44</v>
      </c>
      <c r="K9" s="60">
        <f t="shared" ca="1" si="2"/>
        <v>41510</v>
      </c>
      <c r="L9" s="260" t="str">
        <f t="shared" si="3"/>
        <v>День независимости Украины</v>
      </c>
      <c r="O9" s="60">
        <f t="shared" ca="1" si="4"/>
        <v>42240</v>
      </c>
      <c r="P9" s="260" t="str">
        <f t="shared" si="5"/>
        <v>День независимости Украины</v>
      </c>
    </row>
    <row r="10" spans="1:16" x14ac:dyDescent="0.25">
      <c r="A10" s="72" t="str">
        <f ca="1">CONCATENATE(DAY(D10),".",MONTH(D10))</f>
        <v>20.4</v>
      </c>
      <c r="B10" s="79">
        <f ca="1">IF(G5+G6&lt;9,22+G5+G6,G5+G6-9)+13</f>
        <v>20</v>
      </c>
      <c r="C10" s="79">
        <f ca="1">IF(G5+G6&lt;9,3,4)</f>
        <v>4</v>
      </c>
      <c r="D10" s="74">
        <f t="shared" ca="1" si="1"/>
        <v>41749</v>
      </c>
      <c r="E10" s="80" t="s">
        <v>35</v>
      </c>
      <c r="I10" s="236">
        <f ca="1">IF(J5+J6&lt;9,22+J5+J6,J5+J6-9)+13</f>
        <v>35</v>
      </c>
      <c r="J10" s="236">
        <f ca="1">IF(J5+J6&lt;9,3,4)</f>
        <v>4</v>
      </c>
      <c r="K10" s="264">
        <f ca="1">DATE($I$1,J10,I10)</f>
        <v>41399</v>
      </c>
      <c r="L10" s="265" t="str">
        <f t="shared" si="3"/>
        <v>Пасха</v>
      </c>
      <c r="M10" s="236">
        <f ca="1">IF(N5+N6&lt;9,22+N5+N6,N5+N6-9)+13</f>
        <v>43</v>
      </c>
      <c r="N10" s="236">
        <f ca="1">IF(N5+N6&lt;9,3,4)</f>
        <v>3</v>
      </c>
      <c r="O10" s="264">
        <f ca="1">DATE($M$1,N10,M10)</f>
        <v>42106</v>
      </c>
      <c r="P10" s="265" t="str">
        <f t="shared" si="5"/>
        <v>Пасха</v>
      </c>
    </row>
    <row r="11" spans="1:16" x14ac:dyDescent="0.25">
      <c r="A11" s="72" t="str">
        <f ca="1">CONCATENATE(DAY(D11),".",MONTH(D11))</f>
        <v>8.6</v>
      </c>
      <c r="B11" s="79">
        <f ca="1">B10+49</f>
        <v>69</v>
      </c>
      <c r="C11" s="79">
        <f ca="1">C10</f>
        <v>4</v>
      </c>
      <c r="D11" s="74">
        <f ca="1">DATE($B$1,C11,B11)</f>
        <v>41798</v>
      </c>
      <c r="E11" s="81" t="s">
        <v>34</v>
      </c>
      <c r="I11" s="236">
        <f ca="1">I10+49</f>
        <v>84</v>
      </c>
      <c r="J11" s="236">
        <f ca="1">J10</f>
        <v>4</v>
      </c>
      <c r="K11" s="264">
        <f ca="1">DATE($I$1,J11,I11)</f>
        <v>41448</v>
      </c>
      <c r="L11" s="265" t="str">
        <f t="shared" si="3"/>
        <v>Троица</v>
      </c>
      <c r="M11" s="236">
        <f ca="1">M10+49</f>
        <v>92</v>
      </c>
      <c r="N11" s="236">
        <f ca="1">N10</f>
        <v>3</v>
      </c>
      <c r="O11" s="264">
        <f ca="1">DATE($M$1,N11,M11)</f>
        <v>42155</v>
      </c>
      <c r="P11" s="265" t="str">
        <f t="shared" si="5"/>
        <v>Троица</v>
      </c>
    </row>
    <row r="12" spans="1:16" x14ac:dyDescent="0.25">
      <c r="A12" s="72" t="str">
        <f ca="1">CONCATENATE(DAY(D12),".",MONTH(D12))</f>
        <v>25.5</v>
      </c>
      <c r="B12" s="79">
        <f ca="1">31-WEEKDAY(EOMONTH(DATE(B1,5,1),0),2)</f>
        <v>25</v>
      </c>
      <c r="C12" s="79">
        <v>5</v>
      </c>
      <c r="D12" s="74">
        <f ca="1">DATE($B$1,C12,B12)</f>
        <v>41784</v>
      </c>
      <c r="E12" s="81" t="s">
        <v>50</v>
      </c>
      <c r="I12" s="236">
        <f ca="1">31-WEEKDAY(EOMONTH(DATE(I1,5,1),0),2)</f>
        <v>26</v>
      </c>
      <c r="J12" s="236">
        <v>5</v>
      </c>
      <c r="K12" s="264">
        <f ca="1">DATE($I$1,J12,I12)</f>
        <v>41420</v>
      </c>
      <c r="L12" s="265" t="str">
        <f t="shared" si="3"/>
        <v>День Киева</v>
      </c>
      <c r="M12" s="236">
        <f ca="1">31-WEEKDAY(EOMONTH(DATE(M1,5,1),0),2)</f>
        <v>24</v>
      </c>
      <c r="N12" s="236">
        <v>5</v>
      </c>
      <c r="O12" s="266">
        <f ca="1">DATE($M$1,N12,M12)</f>
        <v>42148</v>
      </c>
      <c r="P12" s="265" t="str">
        <f t="shared" si="5"/>
        <v>День Киева</v>
      </c>
    </row>
    <row r="13" spans="1:16" x14ac:dyDescent="0.25">
      <c r="A13" s="72"/>
      <c r="B13" s="79"/>
      <c r="C13" s="79"/>
      <c r="D13" s="74"/>
      <c r="E13" s="81"/>
      <c r="K13" s="60" t="str">
        <f>IF(D13&lt;&gt;"",DATE(I$1,MONTH(D13),DAY(D13)),"")</f>
        <v/>
      </c>
      <c r="L13" s="260" t="str">
        <f t="shared" si="3"/>
        <v/>
      </c>
      <c r="P13" s="260" t="str">
        <f t="shared" si="5"/>
        <v/>
      </c>
    </row>
    <row r="14" spans="1:16" x14ac:dyDescent="0.25">
      <c r="A14" s="82"/>
      <c r="B14" s="83"/>
      <c r="C14" s="83"/>
      <c r="D14" s="77"/>
      <c r="E14" s="84"/>
      <c r="K14" s="60" t="str">
        <f t="shared" ref="K14:K15" si="6">IF(D14&lt;&gt;"",DATE(I$1,MONTH(D14),DAY(D14)),"")</f>
        <v/>
      </c>
      <c r="L14" s="260" t="str">
        <f t="shared" si="3"/>
        <v/>
      </c>
      <c r="P14" s="260" t="str">
        <f t="shared" si="5"/>
        <v/>
      </c>
    </row>
    <row r="15" spans="1:16" x14ac:dyDescent="0.25">
      <c r="A15" s="68"/>
      <c r="B15" s="85"/>
      <c r="C15" s="85"/>
      <c r="D15" s="85"/>
      <c r="E15" s="86" t="s">
        <v>39</v>
      </c>
      <c r="I15" s="261"/>
      <c r="J15" s="261"/>
      <c r="K15" s="262" t="str">
        <f t="shared" si="6"/>
        <v/>
      </c>
      <c r="L15" s="263" t="str">
        <f t="shared" si="3"/>
        <v>Переносы</v>
      </c>
      <c r="M15" s="261"/>
      <c r="N15" s="261"/>
      <c r="O15" s="262"/>
      <c r="P15" s="263" t="str">
        <f t="shared" si="5"/>
        <v>Переносы</v>
      </c>
    </row>
    <row r="16" spans="1:16" x14ac:dyDescent="0.25">
      <c r="A16" s="72" t="str">
        <f ca="1">IFERROR(CONCATENATE(DAY(D16),".",MONTH(D16)),"")</f>
        <v/>
      </c>
      <c r="B16" s="79"/>
      <c r="C16" s="79"/>
      <c r="D16" s="74" t="str">
        <f ca="1">IF(WEEKDAY(D2,2)&gt;5,D2+(8-WEEKDAY(D2,2)),"")</f>
        <v/>
      </c>
      <c r="E16" s="80" t="str">
        <f>E2</f>
        <v>Новый год</v>
      </c>
      <c r="K16" s="60" t="str">
        <f ca="1">IF(WEEKDAY(K2,2)&gt;5,K2+(8-WEEKDAY(K2,2)),"")</f>
        <v/>
      </c>
      <c r="L16" s="260" t="str">
        <f t="shared" si="3"/>
        <v>Новый год</v>
      </c>
      <c r="O16" s="60" t="str">
        <f ca="1">IF(WEEKDAY(O2,2)&gt;5,O2+(8-WEEKDAY(O2,2)),"")</f>
        <v/>
      </c>
      <c r="P16" s="260" t="str">
        <f t="shared" si="5"/>
        <v>Новый год</v>
      </c>
    </row>
    <row r="17" spans="1:16" x14ac:dyDescent="0.25">
      <c r="A17" s="72" t="str">
        <f t="shared" ref="A17:A25" ca="1" si="7">IFERROR(CONCATENATE(DAY(D17),".",MONTH(D17)),"")</f>
        <v/>
      </c>
      <c r="B17" s="79"/>
      <c r="C17" s="79"/>
      <c r="D17" s="74" t="str">
        <f ca="1">IF(WEEKDAY(D3,2)&gt;5,D3+(8-WEEKDAY(D3,2)),"")</f>
        <v/>
      </c>
      <c r="E17" s="80" t="str">
        <f t="shared" ref="E17:E23" si="8">E3</f>
        <v>Рождество Христово</v>
      </c>
      <c r="K17" s="60" t="str">
        <f ca="1">IF(WEEKDAY(K3,2)&gt;5,K3+(8-WEEKDAY(K3,2)),"")</f>
        <v/>
      </c>
      <c r="L17" s="260" t="str">
        <f t="shared" si="3"/>
        <v>Рождество Христово</v>
      </c>
      <c r="O17" s="60" t="str">
        <f t="shared" ref="O17:O25" ca="1" si="9">IF(WEEKDAY(O3,2)&gt;5,O3+(8-WEEKDAY(O3,2)),"")</f>
        <v/>
      </c>
      <c r="P17" s="260" t="str">
        <f t="shared" si="5"/>
        <v>Рождество Христово</v>
      </c>
    </row>
    <row r="18" spans="1:16" x14ac:dyDescent="0.25">
      <c r="A18" s="72" t="str">
        <f t="shared" ca="1" si="7"/>
        <v>10.3</v>
      </c>
      <c r="B18" s="79"/>
      <c r="C18" s="79"/>
      <c r="D18" s="74">
        <f ca="1">IF(WEEKDAY(D4,2)&gt;5,D4+(8-WEEKDAY(D4,2)),"")</f>
        <v>41708</v>
      </c>
      <c r="E18" s="80" t="str">
        <f t="shared" si="8"/>
        <v>Женский день</v>
      </c>
      <c r="K18" s="60" t="str">
        <f ca="1">IF(WEEKDAY(K4,2)&gt;5,K4+(8-WEEKDAY(K4,2)),"")</f>
        <v/>
      </c>
      <c r="L18" s="260" t="str">
        <f t="shared" si="3"/>
        <v>Женский день</v>
      </c>
      <c r="O18" s="60">
        <f t="shared" ca="1" si="9"/>
        <v>42072</v>
      </c>
      <c r="P18" s="260" t="str">
        <f t="shared" si="5"/>
        <v>Женский день</v>
      </c>
    </row>
    <row r="19" spans="1:16" x14ac:dyDescent="0.25">
      <c r="A19" s="72" t="str">
        <f t="shared" ca="1" si="7"/>
        <v/>
      </c>
      <c r="B19" s="79"/>
      <c r="C19" s="79"/>
      <c r="D19" s="74" t="str">
        <f ca="1">IF(WEEKDAY(D5,2)&gt;5,D5+2,"")</f>
        <v/>
      </c>
      <c r="E19" s="80" t="str">
        <f t="shared" si="8"/>
        <v>День солидарности трудящихся</v>
      </c>
      <c r="K19" s="60" t="str">
        <f ca="1">IF(WEEKDAY(K5,2)&gt;5,K5+2,"")</f>
        <v/>
      </c>
      <c r="L19" s="260" t="str">
        <f t="shared" si="3"/>
        <v>День солидарности трудящихся</v>
      </c>
      <c r="O19" s="60" t="str">
        <f ca="1">IF(WEEKDAY(O5,2)&gt;5,O5+2,"")</f>
        <v/>
      </c>
      <c r="P19" s="260" t="str">
        <f t="shared" si="5"/>
        <v>День солидарности трудящихся</v>
      </c>
    </row>
    <row r="20" spans="1:16" x14ac:dyDescent="0.25">
      <c r="A20" s="72" t="str">
        <f t="shared" ca="1" si="7"/>
        <v/>
      </c>
      <c r="B20" s="79"/>
      <c r="C20" s="79"/>
      <c r="D20" s="74" t="str">
        <f ca="1">IF(WEEKDAY(D6,2)&gt;5,D6+2,"")</f>
        <v/>
      </c>
      <c r="E20" s="80" t="str">
        <f t="shared" si="8"/>
        <v>День солидарности трудящихся</v>
      </c>
      <c r="K20" s="60" t="str">
        <f ca="1">IF(WEEKDAY(K6,2)&gt;5,K6+2,"")</f>
        <v/>
      </c>
      <c r="L20" s="260" t="str">
        <f t="shared" si="3"/>
        <v>День солидарности трудящихся</v>
      </c>
      <c r="O20" s="60">
        <f ca="1">IF(WEEKDAY(O6,2)&gt;5,O6+2,"")</f>
        <v>42128</v>
      </c>
      <c r="P20" s="260" t="str">
        <f t="shared" si="5"/>
        <v>День солидарности трудящихся</v>
      </c>
    </row>
    <row r="21" spans="1:16" x14ac:dyDescent="0.25">
      <c r="A21" s="72" t="str">
        <f t="shared" ca="1" si="7"/>
        <v/>
      </c>
      <c r="B21" s="79"/>
      <c r="C21" s="79"/>
      <c r="D21" s="74" t="str">
        <f ca="1">IF(WEEKDAY(D7,2)&gt;5,D7+(8-WEEKDAY(D7,2)),"")</f>
        <v/>
      </c>
      <c r="E21" s="80" t="str">
        <f t="shared" si="8"/>
        <v>День Победы</v>
      </c>
      <c r="K21" s="60" t="str">
        <f ca="1">IF(WEEKDAY(K7,2)&gt;5,K7+(8-WEEKDAY(K7,2)),"")</f>
        <v/>
      </c>
      <c r="L21" s="260" t="str">
        <f t="shared" si="3"/>
        <v>День Победы</v>
      </c>
      <c r="O21" s="60">
        <f t="shared" ca="1" si="9"/>
        <v>42135</v>
      </c>
      <c r="P21" s="260" t="str">
        <f t="shared" si="5"/>
        <v>День Победы</v>
      </c>
    </row>
    <row r="22" spans="1:16" x14ac:dyDescent="0.25">
      <c r="A22" s="72" t="str">
        <f t="shared" ca="1" si="7"/>
        <v>30.6</v>
      </c>
      <c r="B22" s="79"/>
      <c r="C22" s="79"/>
      <c r="D22" s="74">
        <f ca="1">IF(WEEKDAY(D8,2)&gt;5,D8+(8-WEEKDAY(D8,2)),"")</f>
        <v>41820</v>
      </c>
      <c r="E22" s="80" t="str">
        <f t="shared" si="8"/>
        <v>День Конституции Украины</v>
      </c>
      <c r="K22" s="60" t="str">
        <f ca="1">IF(WEEKDAY(K8,2)&gt;5,K8+(8-WEEKDAY(K8,2)),"")</f>
        <v/>
      </c>
      <c r="L22" s="260" t="str">
        <f t="shared" si="3"/>
        <v>День Конституции Украины</v>
      </c>
      <c r="O22" s="60">
        <f t="shared" ca="1" si="9"/>
        <v>42184</v>
      </c>
      <c r="P22" s="260" t="str">
        <f t="shared" si="5"/>
        <v>День Конституции Украины</v>
      </c>
    </row>
    <row r="23" spans="1:16" x14ac:dyDescent="0.25">
      <c r="A23" s="72" t="str">
        <f t="shared" ca="1" si="7"/>
        <v>25.8</v>
      </c>
      <c r="B23" s="79"/>
      <c r="C23" s="79"/>
      <c r="D23" s="74">
        <f ca="1">IF(WEEKDAY(D9,2)&gt;5,D9+(8-WEEKDAY(D9,2)),"")</f>
        <v>41876</v>
      </c>
      <c r="E23" s="80" t="str">
        <f t="shared" si="8"/>
        <v>День независимости Украины</v>
      </c>
      <c r="K23" s="60">
        <f ca="1">IF(WEEKDAY(K9,2)&gt;5,K9+(8-WEEKDAY(K9,2)),"")</f>
        <v>41512</v>
      </c>
      <c r="L23" s="260" t="str">
        <f t="shared" si="3"/>
        <v>День независимости Украины</v>
      </c>
      <c r="O23" s="60" t="str">
        <f t="shared" ca="1" si="9"/>
        <v/>
      </c>
      <c r="P23" s="260" t="str">
        <f t="shared" si="5"/>
        <v>День независимости Украины</v>
      </c>
    </row>
    <row r="24" spans="1:16" x14ac:dyDescent="0.25">
      <c r="A24" s="72" t="str">
        <f t="shared" ca="1" si="7"/>
        <v>21.4</v>
      </c>
      <c r="B24" s="79"/>
      <c r="C24" s="79"/>
      <c r="D24" s="74">
        <f ca="1">IF(WEEKDAY(D10,2)&gt;5,D10+(8-WEEKDAY(D10,2)),"")</f>
        <v>41750</v>
      </c>
      <c r="E24" s="80" t="s">
        <v>45</v>
      </c>
      <c r="I24" s="236"/>
      <c r="J24" s="236"/>
      <c r="K24" s="266">
        <f ca="1">IF(WEEKDAY(K10,2)&gt;5,K10+(8-WEEKDAY(K10,2)),"")</f>
        <v>41400</v>
      </c>
      <c r="L24" s="265" t="str">
        <f t="shared" si="3"/>
        <v>Пасху</v>
      </c>
      <c r="M24" s="236"/>
      <c r="N24" s="236"/>
      <c r="O24" s="266">
        <f t="shared" ca="1" si="9"/>
        <v>42107</v>
      </c>
      <c r="P24" s="265" t="str">
        <f t="shared" si="5"/>
        <v>Пасху</v>
      </c>
    </row>
    <row r="25" spans="1:16" x14ac:dyDescent="0.25">
      <c r="A25" s="72" t="str">
        <f t="shared" ca="1" si="7"/>
        <v>9.6</v>
      </c>
      <c r="B25" s="79"/>
      <c r="C25" s="79"/>
      <c r="D25" s="74">
        <f ca="1">IF(WEEKDAY(D11,2)&gt;5,D11+(8-WEEKDAY(D11,2)),"")</f>
        <v>41799</v>
      </c>
      <c r="E25" s="80" t="s">
        <v>46</v>
      </c>
      <c r="I25" s="236"/>
      <c r="J25" s="236"/>
      <c r="K25" s="266">
        <f ca="1">IF(WEEKDAY(K11,2)&gt;5,K11+(8-WEEKDAY(K11,2)),"")</f>
        <v>41449</v>
      </c>
      <c r="L25" s="265" t="str">
        <f t="shared" si="3"/>
        <v>Троицу</v>
      </c>
      <c r="M25" s="236"/>
      <c r="N25" s="236"/>
      <c r="O25" s="266">
        <f t="shared" ca="1" si="9"/>
        <v>42156</v>
      </c>
      <c r="P25" s="265" t="str">
        <f t="shared" si="5"/>
        <v>Троицу</v>
      </c>
    </row>
    <row r="26" spans="1:16" x14ac:dyDescent="0.25">
      <c r="A26" s="267"/>
      <c r="B26" s="73"/>
      <c r="C26" s="73"/>
      <c r="D26" s="268"/>
      <c r="E26" s="75"/>
      <c r="I26" s="236"/>
      <c r="J26" s="236"/>
      <c r="K26" s="266"/>
      <c r="L26" s="265" t="str">
        <f t="shared" si="3"/>
        <v/>
      </c>
      <c r="M26" s="236"/>
      <c r="N26" s="236"/>
      <c r="O26" s="266"/>
      <c r="P26" s="265" t="str">
        <f t="shared" si="5"/>
        <v/>
      </c>
    </row>
    <row r="27" spans="1:16" x14ac:dyDescent="0.25">
      <c r="A27" s="72"/>
      <c r="B27" s="79"/>
      <c r="C27" s="79"/>
      <c r="D27" s="74"/>
      <c r="E27" s="80"/>
      <c r="K27" s="60"/>
      <c r="L27" s="260" t="str">
        <f t="shared" si="3"/>
        <v/>
      </c>
      <c r="P27" s="260" t="str">
        <f t="shared" si="5"/>
        <v/>
      </c>
    </row>
    <row r="28" spans="1:16" x14ac:dyDescent="0.25">
      <c r="A28" s="82"/>
      <c r="B28" s="83"/>
      <c r="C28" s="83"/>
      <c r="D28" s="83"/>
      <c r="E28" s="87"/>
      <c r="K28" s="60"/>
      <c r="L28" s="260" t="str">
        <f t="shared" si="3"/>
        <v/>
      </c>
      <c r="P28" s="260" t="str">
        <f t="shared" si="5"/>
        <v/>
      </c>
    </row>
    <row r="30" spans="1:16" x14ac:dyDescent="0.25">
      <c r="D30" s="60"/>
    </row>
    <row r="33" spans="11:16" x14ac:dyDescent="0.25">
      <c r="K33" s="60">
        <f t="shared" ref="K33:K43" ca="1" si="10">D2</f>
        <v>41640</v>
      </c>
      <c r="L33" s="60" t="str">
        <f t="shared" ref="L33:L43" si="11">E2</f>
        <v>Новый год</v>
      </c>
      <c r="O33" s="60" t="str">
        <f ca="1">D16</f>
        <v/>
      </c>
      <c r="P33" s="60" t="str">
        <f>E16</f>
        <v>Новый год</v>
      </c>
    </row>
    <row r="34" spans="11:16" x14ac:dyDescent="0.25">
      <c r="K34" s="60">
        <f t="shared" ca="1" si="10"/>
        <v>41646</v>
      </c>
      <c r="L34" s="60" t="str">
        <f t="shared" si="11"/>
        <v>Рождество Христово</v>
      </c>
      <c r="O34" s="60" t="str">
        <f t="shared" ref="O34:P34" ca="1" si="12">D17</f>
        <v/>
      </c>
      <c r="P34" s="60" t="str">
        <f t="shared" si="12"/>
        <v>Рождество Христово</v>
      </c>
    </row>
    <row r="35" spans="11:16" x14ac:dyDescent="0.25">
      <c r="K35" s="60">
        <f t="shared" ca="1" si="10"/>
        <v>41706</v>
      </c>
      <c r="L35" s="60" t="str">
        <f t="shared" si="11"/>
        <v>Женский день</v>
      </c>
      <c r="O35" s="60">
        <f t="shared" ref="O35:P35" ca="1" si="13">D18</f>
        <v>41708</v>
      </c>
      <c r="P35" s="60" t="str">
        <f t="shared" si="13"/>
        <v>Женский день</v>
      </c>
    </row>
    <row r="36" spans="11:16" x14ac:dyDescent="0.25">
      <c r="K36" s="60">
        <f t="shared" ca="1" si="10"/>
        <v>41760</v>
      </c>
      <c r="L36" s="60" t="str">
        <f t="shared" si="11"/>
        <v>День солидарности трудящихся</v>
      </c>
      <c r="O36" s="60" t="str">
        <f t="shared" ref="O36:P36" ca="1" si="14">D19</f>
        <v/>
      </c>
      <c r="P36" s="60" t="str">
        <f t="shared" si="14"/>
        <v>День солидарности трудящихся</v>
      </c>
    </row>
    <row r="37" spans="11:16" x14ac:dyDescent="0.25">
      <c r="K37" s="60">
        <f t="shared" ca="1" si="10"/>
        <v>41761</v>
      </c>
      <c r="L37" s="60" t="str">
        <f t="shared" si="11"/>
        <v>День солидарности трудящихся</v>
      </c>
      <c r="O37" s="60" t="str">
        <f t="shared" ref="O37:P37" ca="1" si="15">D20</f>
        <v/>
      </c>
      <c r="P37" s="60" t="str">
        <f t="shared" si="15"/>
        <v>День солидарности трудящихся</v>
      </c>
    </row>
    <row r="38" spans="11:16" x14ac:dyDescent="0.25">
      <c r="K38" s="60">
        <f t="shared" ca="1" si="10"/>
        <v>41768</v>
      </c>
      <c r="L38" s="60" t="str">
        <f t="shared" si="11"/>
        <v>День Победы</v>
      </c>
      <c r="O38" s="60" t="str">
        <f t="shared" ref="O38:P38" ca="1" si="16">D21</f>
        <v/>
      </c>
      <c r="P38" s="60" t="str">
        <f t="shared" si="16"/>
        <v>День Победы</v>
      </c>
    </row>
    <row r="39" spans="11:16" x14ac:dyDescent="0.25">
      <c r="K39" s="60">
        <f t="shared" ca="1" si="10"/>
        <v>41818</v>
      </c>
      <c r="L39" s="60" t="str">
        <f t="shared" si="11"/>
        <v>День Конституции Украины</v>
      </c>
      <c r="O39" s="60">
        <f t="shared" ref="O39:P39" ca="1" si="17">D22</f>
        <v>41820</v>
      </c>
      <c r="P39" s="60" t="str">
        <f t="shared" si="17"/>
        <v>День Конституции Украины</v>
      </c>
    </row>
    <row r="40" spans="11:16" x14ac:dyDescent="0.25">
      <c r="K40" s="60">
        <f t="shared" ca="1" si="10"/>
        <v>41875</v>
      </c>
      <c r="L40" s="60" t="str">
        <f t="shared" si="11"/>
        <v>День независимости Украины</v>
      </c>
      <c r="O40" s="60">
        <f t="shared" ref="O40:P40" ca="1" si="18">D23</f>
        <v>41876</v>
      </c>
      <c r="P40" s="60" t="str">
        <f t="shared" si="18"/>
        <v>День независимости Украины</v>
      </c>
    </row>
    <row r="41" spans="11:16" x14ac:dyDescent="0.25">
      <c r="K41" s="60">
        <f t="shared" ca="1" si="10"/>
        <v>41749</v>
      </c>
      <c r="L41" s="60" t="str">
        <f t="shared" si="11"/>
        <v>Пасха</v>
      </c>
      <c r="O41" s="60">
        <f t="shared" ref="O41:P41" ca="1" si="19">D24</f>
        <v>41750</v>
      </c>
      <c r="P41" s="60" t="str">
        <f t="shared" si="19"/>
        <v>Пасху</v>
      </c>
    </row>
    <row r="42" spans="11:16" x14ac:dyDescent="0.25">
      <c r="K42" s="60">
        <f t="shared" ca="1" si="10"/>
        <v>41798</v>
      </c>
      <c r="L42" s="60" t="str">
        <f t="shared" si="11"/>
        <v>Троица</v>
      </c>
      <c r="O42" s="60">
        <f t="shared" ref="O42:P42" ca="1" si="20">D25</f>
        <v>41799</v>
      </c>
      <c r="P42" s="60" t="str">
        <f t="shared" si="20"/>
        <v>Троицу</v>
      </c>
    </row>
    <row r="43" spans="11:16" x14ac:dyDescent="0.25">
      <c r="K43" s="60">
        <f t="shared" ca="1" si="10"/>
        <v>41784</v>
      </c>
      <c r="L43" s="60" t="str">
        <f t="shared" si="11"/>
        <v>День Киева</v>
      </c>
      <c r="P43" s="60"/>
    </row>
    <row r="44" spans="11:16" x14ac:dyDescent="0.25">
      <c r="K44" s="60"/>
      <c r="L44" s="60"/>
    </row>
    <row r="45" spans="11:16" x14ac:dyDescent="0.25">
      <c r="K45" s="60"/>
      <c r="L45" s="60"/>
    </row>
    <row r="46" spans="11:16" x14ac:dyDescent="0.25">
      <c r="K46" s="60">
        <f ca="1">K2</f>
        <v>41275</v>
      </c>
      <c r="L46" s="260" t="str">
        <f>L2</f>
        <v>Новый год</v>
      </c>
      <c r="O46" s="60" t="str">
        <f ca="1">K16</f>
        <v/>
      </c>
      <c r="P46" s="260" t="str">
        <f>L16</f>
        <v>Новый год</v>
      </c>
    </row>
    <row r="47" spans="11:16" x14ac:dyDescent="0.25">
      <c r="K47" s="60">
        <f t="shared" ref="K47:L47" ca="1" si="21">K3</f>
        <v>41281</v>
      </c>
      <c r="L47" s="260" t="str">
        <f t="shared" si="21"/>
        <v>Рождество Христово</v>
      </c>
      <c r="O47" s="60" t="str">
        <f t="shared" ref="O47:P47" ca="1" si="22">K17</f>
        <v/>
      </c>
      <c r="P47" s="260" t="str">
        <f t="shared" si="22"/>
        <v>Рождество Христово</v>
      </c>
    </row>
    <row r="48" spans="11:16" x14ac:dyDescent="0.25">
      <c r="K48" s="60">
        <f t="shared" ref="K48:L48" ca="1" si="23">K4</f>
        <v>41341</v>
      </c>
      <c r="L48" s="260" t="str">
        <f t="shared" si="23"/>
        <v>Женский день</v>
      </c>
      <c r="O48" s="60" t="str">
        <f t="shared" ref="O48:P48" ca="1" si="24">K18</f>
        <v/>
      </c>
      <c r="P48" s="260" t="str">
        <f t="shared" si="24"/>
        <v>Женский день</v>
      </c>
    </row>
    <row r="49" spans="11:16" x14ac:dyDescent="0.25">
      <c r="K49" s="60">
        <f t="shared" ref="K49:L49" ca="1" si="25">K5</f>
        <v>41395</v>
      </c>
      <c r="L49" s="260" t="str">
        <f t="shared" si="25"/>
        <v>День солидарности трудящихся</v>
      </c>
      <c r="O49" s="60" t="str">
        <f t="shared" ref="O49:P49" ca="1" si="26">K19</f>
        <v/>
      </c>
      <c r="P49" s="260" t="str">
        <f t="shared" si="26"/>
        <v>День солидарности трудящихся</v>
      </c>
    </row>
    <row r="50" spans="11:16" x14ac:dyDescent="0.25">
      <c r="K50" s="60">
        <f t="shared" ref="K50:L50" ca="1" si="27">K6</f>
        <v>41396</v>
      </c>
      <c r="L50" s="260" t="str">
        <f t="shared" si="27"/>
        <v>День солидарности трудящихся</v>
      </c>
      <c r="O50" s="60" t="str">
        <f t="shared" ref="O50:P50" ca="1" si="28">K20</f>
        <v/>
      </c>
      <c r="P50" s="260" t="str">
        <f t="shared" si="28"/>
        <v>День солидарности трудящихся</v>
      </c>
    </row>
    <row r="51" spans="11:16" x14ac:dyDescent="0.25">
      <c r="K51" s="60">
        <f t="shared" ref="K51:L51" ca="1" si="29">K7</f>
        <v>41403</v>
      </c>
      <c r="L51" s="260" t="str">
        <f t="shared" si="29"/>
        <v>День Победы</v>
      </c>
      <c r="O51" s="60" t="str">
        <f t="shared" ref="O51:P51" ca="1" si="30">K21</f>
        <v/>
      </c>
      <c r="P51" s="260" t="str">
        <f t="shared" si="30"/>
        <v>День Победы</v>
      </c>
    </row>
    <row r="52" spans="11:16" x14ac:dyDescent="0.25">
      <c r="K52" s="60">
        <f t="shared" ref="K52:L52" ca="1" si="31">K8</f>
        <v>41453</v>
      </c>
      <c r="L52" s="260" t="str">
        <f t="shared" si="31"/>
        <v>День Конституции Украины</v>
      </c>
      <c r="O52" s="60" t="str">
        <f t="shared" ref="O52:P52" ca="1" si="32">K22</f>
        <v/>
      </c>
      <c r="P52" s="260" t="str">
        <f t="shared" si="32"/>
        <v>День Конституции Украины</v>
      </c>
    </row>
    <row r="53" spans="11:16" x14ac:dyDescent="0.25">
      <c r="K53" s="60">
        <f t="shared" ref="K53:L53" ca="1" si="33">K9</f>
        <v>41510</v>
      </c>
      <c r="L53" s="260" t="str">
        <f t="shared" si="33"/>
        <v>День независимости Украины</v>
      </c>
      <c r="O53" s="60">
        <f t="shared" ref="O53:P53" ca="1" si="34">K23</f>
        <v>41512</v>
      </c>
      <c r="P53" s="260" t="str">
        <f t="shared" si="34"/>
        <v>День независимости Украины</v>
      </c>
    </row>
    <row r="54" spans="11:16" x14ac:dyDescent="0.25">
      <c r="K54" s="60">
        <f t="shared" ref="K54:L54" ca="1" si="35">K10</f>
        <v>41399</v>
      </c>
      <c r="L54" s="260" t="str">
        <f t="shared" si="35"/>
        <v>Пасха</v>
      </c>
      <c r="O54" s="60">
        <f t="shared" ref="O54:P54" ca="1" si="36">K24</f>
        <v>41400</v>
      </c>
      <c r="P54" s="260" t="str">
        <f t="shared" si="36"/>
        <v>Пасху</v>
      </c>
    </row>
    <row r="55" spans="11:16" x14ac:dyDescent="0.25">
      <c r="K55" s="60">
        <f t="shared" ref="K55:L55" ca="1" si="37">K11</f>
        <v>41448</v>
      </c>
      <c r="L55" s="260" t="str">
        <f t="shared" si="37"/>
        <v>Троица</v>
      </c>
      <c r="O55" s="60">
        <f t="shared" ref="O55:P55" ca="1" si="38">K25</f>
        <v>41449</v>
      </c>
      <c r="P55" s="260" t="str">
        <f t="shared" si="38"/>
        <v>Троицу</v>
      </c>
    </row>
    <row r="56" spans="11:16" x14ac:dyDescent="0.25">
      <c r="K56" s="60">
        <f t="shared" ref="K56:L56" ca="1" si="39">K12</f>
        <v>41420</v>
      </c>
      <c r="L56" s="260" t="str">
        <f t="shared" si="39"/>
        <v>День Киева</v>
      </c>
    </row>
    <row r="57" spans="11:16" x14ac:dyDescent="0.25">
      <c r="K57" s="60" t="str">
        <f t="shared" ref="K57:L57" si="40">K13</f>
        <v/>
      </c>
      <c r="L57" s="260" t="str">
        <f t="shared" si="40"/>
        <v/>
      </c>
    </row>
    <row r="58" spans="11:16" x14ac:dyDescent="0.25">
      <c r="K58" s="60" t="str">
        <f t="shared" ref="K58:L58" si="41">K14</f>
        <v/>
      </c>
      <c r="L58" s="260" t="str">
        <f t="shared" si="41"/>
        <v/>
      </c>
    </row>
    <row r="59" spans="11:16" x14ac:dyDescent="0.25">
      <c r="K59" s="60">
        <f ca="1">O2</f>
        <v>42005</v>
      </c>
      <c r="L59" s="260" t="str">
        <f>P2</f>
        <v>Новый год</v>
      </c>
      <c r="O59" s="60" t="str">
        <f ca="1">O16</f>
        <v/>
      </c>
      <c r="P59" s="260" t="str">
        <f>P16</f>
        <v>Новый год</v>
      </c>
    </row>
    <row r="60" spans="11:16" x14ac:dyDescent="0.25">
      <c r="K60" s="60">
        <f t="shared" ref="K60:L60" ca="1" si="42">O3</f>
        <v>42011</v>
      </c>
      <c r="L60" s="260" t="str">
        <f t="shared" si="42"/>
        <v>Рождество Христово</v>
      </c>
      <c r="O60" s="60" t="str">
        <f t="shared" ref="O60:P60" ca="1" si="43">O17</f>
        <v/>
      </c>
      <c r="P60" s="260" t="str">
        <f t="shared" si="43"/>
        <v>Рождество Христово</v>
      </c>
    </row>
    <row r="61" spans="11:16" x14ac:dyDescent="0.25">
      <c r="K61" s="60">
        <f t="shared" ref="K61:L61" ca="1" si="44">O4</f>
        <v>42071</v>
      </c>
      <c r="L61" s="260" t="str">
        <f t="shared" si="44"/>
        <v>Женский день</v>
      </c>
      <c r="O61" s="60">
        <f t="shared" ref="O61:P61" ca="1" si="45">O18</f>
        <v>42072</v>
      </c>
      <c r="P61" s="260" t="str">
        <f t="shared" si="45"/>
        <v>Женский день</v>
      </c>
    </row>
    <row r="62" spans="11:16" x14ac:dyDescent="0.25">
      <c r="K62" s="60">
        <f t="shared" ref="K62:L62" ca="1" si="46">O5</f>
        <v>42125</v>
      </c>
      <c r="L62" s="260" t="str">
        <f t="shared" si="46"/>
        <v>День солидарности трудящихся</v>
      </c>
      <c r="O62" s="60" t="str">
        <f t="shared" ref="O62:P62" ca="1" si="47">O19</f>
        <v/>
      </c>
      <c r="P62" s="260" t="str">
        <f t="shared" si="47"/>
        <v>День солидарности трудящихся</v>
      </c>
    </row>
    <row r="63" spans="11:16" x14ac:dyDescent="0.25">
      <c r="K63" s="60">
        <f t="shared" ref="K63:L63" ca="1" si="48">O6</f>
        <v>42126</v>
      </c>
      <c r="L63" s="260" t="str">
        <f t="shared" si="48"/>
        <v>День солидарности трудящихся</v>
      </c>
      <c r="O63" s="60">
        <f t="shared" ref="O63:P63" ca="1" si="49">O20</f>
        <v>42128</v>
      </c>
      <c r="P63" s="260" t="str">
        <f t="shared" si="49"/>
        <v>День солидарности трудящихся</v>
      </c>
    </row>
    <row r="64" spans="11:16" x14ac:dyDescent="0.25">
      <c r="K64" s="60">
        <f t="shared" ref="K64:L64" ca="1" si="50">O7</f>
        <v>42133</v>
      </c>
      <c r="L64" s="260" t="str">
        <f t="shared" si="50"/>
        <v>День Победы</v>
      </c>
      <c r="O64" s="60">
        <f t="shared" ref="O64:P64" ca="1" si="51">O21</f>
        <v>42135</v>
      </c>
      <c r="P64" s="260" t="str">
        <f t="shared" si="51"/>
        <v>День Победы</v>
      </c>
    </row>
    <row r="65" spans="11:16" x14ac:dyDescent="0.25">
      <c r="K65" s="60">
        <f t="shared" ref="K65:L65" ca="1" si="52">O8</f>
        <v>42183</v>
      </c>
      <c r="L65" s="260" t="str">
        <f t="shared" si="52"/>
        <v>День Конституции Украины</v>
      </c>
      <c r="O65" s="60">
        <f t="shared" ref="O65:P65" ca="1" si="53">O22</f>
        <v>42184</v>
      </c>
      <c r="P65" s="260" t="str">
        <f t="shared" si="53"/>
        <v>День Конституции Украины</v>
      </c>
    </row>
    <row r="66" spans="11:16" x14ac:dyDescent="0.25">
      <c r="K66" s="60">
        <f t="shared" ref="K66:L66" ca="1" si="54">O9</f>
        <v>42240</v>
      </c>
      <c r="L66" s="260" t="str">
        <f t="shared" si="54"/>
        <v>День независимости Украины</v>
      </c>
      <c r="O66" s="60" t="str">
        <f t="shared" ref="O66:P66" ca="1" si="55">O23</f>
        <v/>
      </c>
      <c r="P66" s="260" t="str">
        <f t="shared" si="55"/>
        <v>День независимости Украины</v>
      </c>
    </row>
    <row r="67" spans="11:16" x14ac:dyDescent="0.25">
      <c r="K67" s="60">
        <f t="shared" ref="K67:L67" ca="1" si="56">O10</f>
        <v>42106</v>
      </c>
      <c r="L67" s="260" t="str">
        <f t="shared" si="56"/>
        <v>Пасха</v>
      </c>
      <c r="O67" s="60">
        <f t="shared" ref="O67:P67" ca="1" si="57">O24</f>
        <v>42107</v>
      </c>
      <c r="P67" s="260" t="str">
        <f t="shared" si="57"/>
        <v>Пасху</v>
      </c>
    </row>
    <row r="68" spans="11:16" x14ac:dyDescent="0.25">
      <c r="K68" s="60">
        <f t="shared" ref="K68:L68" ca="1" si="58">O11</f>
        <v>42155</v>
      </c>
      <c r="L68" s="260" t="str">
        <f t="shared" si="58"/>
        <v>Троица</v>
      </c>
      <c r="O68" s="60">
        <f t="shared" ref="O68:P68" ca="1" si="59">O25</f>
        <v>42156</v>
      </c>
      <c r="P68" s="260" t="str">
        <f t="shared" si="59"/>
        <v>Троицу</v>
      </c>
    </row>
    <row r="69" spans="11:16" x14ac:dyDescent="0.25">
      <c r="K69" s="60">
        <f t="shared" ref="K69:L69" ca="1" si="60">O12</f>
        <v>42148</v>
      </c>
      <c r="L69" s="260" t="str">
        <f t="shared" si="60"/>
        <v>День Киева</v>
      </c>
    </row>
    <row r="70" spans="11:16" x14ac:dyDescent="0.25">
      <c r="K70" s="60"/>
    </row>
  </sheetData>
  <mergeCells count="4">
    <mergeCell ref="B1:C1"/>
    <mergeCell ref="F1:G1"/>
    <mergeCell ref="I1:J1"/>
    <mergeCell ref="M1:N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/>
  <dimension ref="A1:PO5"/>
  <sheetViews>
    <sheetView zoomScale="110" zoomScaleNormal="110" workbookViewId="0">
      <selection sqref="A1:B1"/>
    </sheetView>
  </sheetViews>
  <sheetFormatPr defaultRowHeight="11.25" x14ac:dyDescent="0.2"/>
  <cols>
    <col min="1" max="1" width="2.42578125" style="59" customWidth="1"/>
    <col min="2" max="366" width="2.28515625" style="59" customWidth="1"/>
    <col min="367" max="431" width="2.42578125" style="59" customWidth="1"/>
    <col min="432" max="16384" width="9.140625" style="59"/>
  </cols>
  <sheetData>
    <row r="1" spans="1:431" x14ac:dyDescent="0.2">
      <c r="A1" s="393">
        <f ca="1">календарь!A1</f>
        <v>2014</v>
      </c>
      <c r="B1" s="393"/>
      <c r="MZ1" s="29" t="str">
        <f t="shared" ref="MZ1:NA1" ca="1" si="0">IF(YEAR(MZ2)=YEAR(MY2),"",YEAR(MZ2))</f>
        <v/>
      </c>
      <c r="NA1" s="29" t="str">
        <f t="shared" ca="1" si="0"/>
        <v/>
      </c>
      <c r="NB1" s="29">
        <f ca="1">IF(YEAR(NB2)=YEAR(NA2),"",YEAR(NB2))</f>
        <v>2015</v>
      </c>
      <c r="NC1" s="29" t="str">
        <f ca="1">IF(YEAR(NC2)=YEAR(NB2),"",YEAR(NC2))</f>
        <v/>
      </c>
      <c r="ND1" s="29" t="str">
        <f ca="1">IF(YEAR(ND2)=YEAR(NC2),"",YEAR(ND2))</f>
        <v/>
      </c>
    </row>
    <row r="2" spans="1:431" s="65" customFormat="1" ht="13.5" hidden="1" customHeight="1" x14ac:dyDescent="0.2">
      <c r="A2" s="65">
        <f t="shared" ref="A2:AE2" ca="1" si="1">DATEVALUE(CONCATENATE($A$1,"-01-01"))+A3</f>
        <v>41640</v>
      </c>
      <c r="B2" s="65">
        <f t="shared" ca="1" si="1"/>
        <v>41641</v>
      </c>
      <c r="C2" s="65">
        <f t="shared" ca="1" si="1"/>
        <v>41642</v>
      </c>
      <c r="D2" s="65">
        <f t="shared" ca="1" si="1"/>
        <v>41643</v>
      </c>
      <c r="E2" s="65">
        <f t="shared" ca="1" si="1"/>
        <v>41644</v>
      </c>
      <c r="F2" s="65">
        <f t="shared" ca="1" si="1"/>
        <v>41645</v>
      </c>
      <c r="G2" s="65">
        <f t="shared" ca="1" si="1"/>
        <v>41646</v>
      </c>
      <c r="H2" s="65">
        <f t="shared" ca="1" si="1"/>
        <v>41647</v>
      </c>
      <c r="I2" s="65">
        <f t="shared" ca="1" si="1"/>
        <v>41648</v>
      </c>
      <c r="J2" s="65">
        <f t="shared" ca="1" si="1"/>
        <v>41649</v>
      </c>
      <c r="K2" s="65">
        <f t="shared" ca="1" si="1"/>
        <v>41650</v>
      </c>
      <c r="L2" s="65">
        <f t="shared" ca="1" si="1"/>
        <v>41651</v>
      </c>
      <c r="M2" s="65">
        <f t="shared" ca="1" si="1"/>
        <v>41652</v>
      </c>
      <c r="N2" s="65">
        <f t="shared" ca="1" si="1"/>
        <v>41653</v>
      </c>
      <c r="O2" s="65">
        <f t="shared" ca="1" si="1"/>
        <v>41654</v>
      </c>
      <c r="P2" s="65">
        <f t="shared" ca="1" si="1"/>
        <v>41655</v>
      </c>
      <c r="Q2" s="65">
        <f t="shared" ca="1" si="1"/>
        <v>41656</v>
      </c>
      <c r="R2" s="65">
        <f t="shared" ca="1" si="1"/>
        <v>41657</v>
      </c>
      <c r="S2" s="65">
        <f t="shared" ca="1" si="1"/>
        <v>41658</v>
      </c>
      <c r="T2" s="65">
        <f t="shared" ca="1" si="1"/>
        <v>41659</v>
      </c>
      <c r="U2" s="65">
        <f t="shared" ca="1" si="1"/>
        <v>41660</v>
      </c>
      <c r="V2" s="65">
        <f t="shared" ca="1" si="1"/>
        <v>41661</v>
      </c>
      <c r="W2" s="65">
        <f t="shared" ca="1" si="1"/>
        <v>41662</v>
      </c>
      <c r="X2" s="65">
        <f t="shared" ca="1" si="1"/>
        <v>41663</v>
      </c>
      <c r="Y2" s="65">
        <f t="shared" ca="1" si="1"/>
        <v>41664</v>
      </c>
      <c r="Z2" s="65">
        <f t="shared" ca="1" si="1"/>
        <v>41665</v>
      </c>
      <c r="AA2" s="65">
        <f t="shared" ca="1" si="1"/>
        <v>41666</v>
      </c>
      <c r="AB2" s="65">
        <f t="shared" ca="1" si="1"/>
        <v>41667</v>
      </c>
      <c r="AC2" s="65">
        <f t="shared" ca="1" si="1"/>
        <v>41668</v>
      </c>
      <c r="AD2" s="65">
        <f t="shared" ca="1" si="1"/>
        <v>41669</v>
      </c>
      <c r="AE2" s="65">
        <f t="shared" ca="1" si="1"/>
        <v>41670</v>
      </c>
      <c r="AF2" s="65">
        <f ca="1">DATEVALUE(CONCATENATE($A$1,"-01-01"))+AF3</f>
        <v>41671</v>
      </c>
      <c r="AG2" s="65">
        <f t="shared" ref="AG2:AM2" ca="1" si="2">DATEVALUE(CONCATENATE($A$1,"-01-01"))+AG3</f>
        <v>41672</v>
      </c>
      <c r="AH2" s="65">
        <f t="shared" ca="1" si="2"/>
        <v>41673</v>
      </c>
      <c r="AI2" s="65">
        <f t="shared" ca="1" si="2"/>
        <v>41674</v>
      </c>
      <c r="AJ2" s="65">
        <f t="shared" ca="1" si="2"/>
        <v>41675</v>
      </c>
      <c r="AK2" s="65">
        <f t="shared" ca="1" si="2"/>
        <v>41676</v>
      </c>
      <c r="AL2" s="65">
        <f t="shared" ca="1" si="2"/>
        <v>41677</v>
      </c>
      <c r="AM2" s="65">
        <f t="shared" ca="1" si="2"/>
        <v>41678</v>
      </c>
      <c r="AN2" s="65">
        <f t="shared" ref="AN2" ca="1" si="3">DATEVALUE(CONCATENATE($A$1,"-01-01"))+AN3</f>
        <v>41679</v>
      </c>
      <c r="AO2" s="65">
        <f t="shared" ref="AO2" ca="1" si="4">DATEVALUE(CONCATENATE($A$1,"-01-01"))+AO3</f>
        <v>41680</v>
      </c>
      <c r="AP2" s="65">
        <f t="shared" ref="AP2" ca="1" si="5">DATEVALUE(CONCATENATE($A$1,"-01-01"))+AP3</f>
        <v>41681</v>
      </c>
      <c r="AQ2" s="65">
        <f t="shared" ref="AQ2" ca="1" si="6">DATEVALUE(CONCATENATE($A$1,"-01-01"))+AQ3</f>
        <v>41682</v>
      </c>
      <c r="AR2" s="65">
        <f t="shared" ref="AR2" ca="1" si="7">DATEVALUE(CONCATENATE($A$1,"-01-01"))+AR3</f>
        <v>41683</v>
      </c>
      <c r="AS2" s="65">
        <f t="shared" ref="AS2" ca="1" si="8">DATEVALUE(CONCATENATE($A$1,"-01-01"))+AS3</f>
        <v>41684</v>
      </c>
      <c r="AT2" s="65">
        <f t="shared" ref="AT2" ca="1" si="9">DATEVALUE(CONCATENATE($A$1,"-01-01"))+AT3</f>
        <v>41685</v>
      </c>
      <c r="AU2" s="65">
        <f t="shared" ref="AU2" ca="1" si="10">DATEVALUE(CONCATENATE($A$1,"-01-01"))+AU3</f>
        <v>41686</v>
      </c>
      <c r="AV2" s="65">
        <f t="shared" ref="AV2" ca="1" si="11">DATEVALUE(CONCATENATE($A$1,"-01-01"))+AV3</f>
        <v>41687</v>
      </c>
      <c r="AW2" s="65">
        <f t="shared" ref="AW2" ca="1" si="12">DATEVALUE(CONCATENATE($A$1,"-01-01"))+AW3</f>
        <v>41688</v>
      </c>
      <c r="AX2" s="65">
        <f t="shared" ref="AX2" ca="1" si="13">DATEVALUE(CONCATENATE($A$1,"-01-01"))+AX3</f>
        <v>41689</v>
      </c>
      <c r="AY2" s="65">
        <f t="shared" ref="AY2" ca="1" si="14">DATEVALUE(CONCATENATE($A$1,"-01-01"))+AY3</f>
        <v>41690</v>
      </c>
      <c r="AZ2" s="65">
        <f t="shared" ref="AZ2" ca="1" si="15">DATEVALUE(CONCATENATE($A$1,"-01-01"))+AZ3</f>
        <v>41691</v>
      </c>
      <c r="BA2" s="65">
        <f t="shared" ref="BA2" ca="1" si="16">DATEVALUE(CONCATENATE($A$1,"-01-01"))+BA3</f>
        <v>41692</v>
      </c>
      <c r="BB2" s="65">
        <f t="shared" ref="BB2" ca="1" si="17">DATEVALUE(CONCATENATE($A$1,"-01-01"))+BB3</f>
        <v>41693</v>
      </c>
      <c r="BC2" s="65">
        <f t="shared" ref="BC2" ca="1" si="18">DATEVALUE(CONCATENATE($A$1,"-01-01"))+BC3</f>
        <v>41694</v>
      </c>
      <c r="BD2" s="65">
        <f t="shared" ref="BD2" ca="1" si="19">DATEVALUE(CONCATENATE($A$1,"-01-01"))+BD3</f>
        <v>41695</v>
      </c>
      <c r="BE2" s="65">
        <f t="shared" ref="BE2" ca="1" si="20">DATEVALUE(CONCATENATE($A$1,"-01-01"))+BE3</f>
        <v>41696</v>
      </c>
      <c r="BF2" s="65">
        <f t="shared" ref="BF2" ca="1" si="21">DATEVALUE(CONCATENATE($A$1,"-01-01"))+BF3</f>
        <v>41697</v>
      </c>
      <c r="BG2" s="65">
        <f t="shared" ref="BG2" ca="1" si="22">DATEVALUE(CONCATENATE($A$1,"-01-01"))+BG3</f>
        <v>41698</v>
      </c>
      <c r="BH2" s="65">
        <f t="shared" ref="BH2" ca="1" si="23">DATEVALUE(CONCATENATE($A$1,"-01-01"))+BH3</f>
        <v>41699</v>
      </c>
      <c r="BI2" s="65">
        <f t="shared" ref="BI2" ca="1" si="24">DATEVALUE(CONCATENATE($A$1,"-01-01"))+BI3</f>
        <v>41700</v>
      </c>
      <c r="BJ2" s="65">
        <f t="shared" ref="BJ2" ca="1" si="25">DATEVALUE(CONCATENATE($A$1,"-01-01"))+BJ3</f>
        <v>41701</v>
      </c>
      <c r="BK2" s="65">
        <f t="shared" ref="BK2" ca="1" si="26">DATEVALUE(CONCATENATE($A$1,"-01-01"))+BK3</f>
        <v>41702</v>
      </c>
      <c r="BL2" s="65">
        <f t="shared" ref="BL2" ca="1" si="27">DATEVALUE(CONCATENATE($A$1,"-01-01"))+BL3</f>
        <v>41703</v>
      </c>
      <c r="BM2" s="65">
        <f t="shared" ref="BM2" ca="1" si="28">DATEVALUE(CONCATENATE($A$1,"-01-01"))+BM3</f>
        <v>41704</v>
      </c>
      <c r="BN2" s="65">
        <f t="shared" ref="BN2" ca="1" si="29">DATEVALUE(CONCATENATE($A$1,"-01-01"))+BN3</f>
        <v>41705</v>
      </c>
      <c r="BO2" s="65">
        <f t="shared" ref="BO2" ca="1" si="30">DATEVALUE(CONCATENATE($A$1,"-01-01"))+BO3</f>
        <v>41706</v>
      </c>
      <c r="BP2" s="65">
        <f t="shared" ref="BP2" ca="1" si="31">DATEVALUE(CONCATENATE($A$1,"-01-01"))+BP3</f>
        <v>41707</v>
      </c>
      <c r="BQ2" s="65">
        <f t="shared" ref="BQ2" ca="1" si="32">DATEVALUE(CONCATENATE($A$1,"-01-01"))+BQ3</f>
        <v>41708</v>
      </c>
      <c r="BR2" s="65">
        <f t="shared" ref="BR2" ca="1" si="33">DATEVALUE(CONCATENATE($A$1,"-01-01"))+BR3</f>
        <v>41709</v>
      </c>
      <c r="BS2" s="65">
        <f t="shared" ref="BS2" ca="1" si="34">DATEVALUE(CONCATENATE($A$1,"-01-01"))+BS3</f>
        <v>41710</v>
      </c>
      <c r="BT2" s="65">
        <f t="shared" ref="BT2" ca="1" si="35">DATEVALUE(CONCATENATE($A$1,"-01-01"))+BT3</f>
        <v>41711</v>
      </c>
      <c r="BU2" s="65">
        <f t="shared" ref="BU2" ca="1" si="36">DATEVALUE(CONCATENATE($A$1,"-01-01"))+BU3</f>
        <v>41712</v>
      </c>
      <c r="BV2" s="65">
        <f t="shared" ref="BV2" ca="1" si="37">DATEVALUE(CONCATENATE($A$1,"-01-01"))+BV3</f>
        <v>41713</v>
      </c>
      <c r="BW2" s="65">
        <f t="shared" ref="BW2" ca="1" si="38">DATEVALUE(CONCATENATE($A$1,"-01-01"))+BW3</f>
        <v>41714</v>
      </c>
      <c r="BX2" s="65">
        <f t="shared" ref="BX2" ca="1" si="39">DATEVALUE(CONCATENATE($A$1,"-01-01"))+BX3</f>
        <v>41715</v>
      </c>
      <c r="BY2" s="65">
        <f t="shared" ref="BY2" ca="1" si="40">DATEVALUE(CONCATENATE($A$1,"-01-01"))+BY3</f>
        <v>41716</v>
      </c>
      <c r="BZ2" s="65">
        <f t="shared" ref="BZ2" ca="1" si="41">DATEVALUE(CONCATENATE($A$1,"-01-01"))+BZ3</f>
        <v>41717</v>
      </c>
      <c r="CA2" s="65">
        <f t="shared" ref="CA2" ca="1" si="42">DATEVALUE(CONCATENATE($A$1,"-01-01"))+CA3</f>
        <v>41718</v>
      </c>
      <c r="CB2" s="65">
        <f t="shared" ref="CB2" ca="1" si="43">DATEVALUE(CONCATENATE($A$1,"-01-01"))+CB3</f>
        <v>41719</v>
      </c>
      <c r="CC2" s="65">
        <f t="shared" ref="CC2" ca="1" si="44">DATEVALUE(CONCATENATE($A$1,"-01-01"))+CC3</f>
        <v>41720</v>
      </c>
      <c r="CD2" s="65">
        <f t="shared" ref="CD2" ca="1" si="45">DATEVALUE(CONCATENATE($A$1,"-01-01"))+CD3</f>
        <v>41721</v>
      </c>
      <c r="CE2" s="65">
        <f t="shared" ref="CE2" ca="1" si="46">DATEVALUE(CONCATENATE($A$1,"-01-01"))+CE3</f>
        <v>41722</v>
      </c>
      <c r="CF2" s="65">
        <f t="shared" ref="CF2" ca="1" si="47">DATEVALUE(CONCATENATE($A$1,"-01-01"))+CF3</f>
        <v>41723</v>
      </c>
      <c r="CG2" s="65">
        <f t="shared" ref="CG2" ca="1" si="48">DATEVALUE(CONCATENATE($A$1,"-01-01"))+CG3</f>
        <v>41724</v>
      </c>
      <c r="CH2" s="65">
        <f t="shared" ref="CH2" ca="1" si="49">DATEVALUE(CONCATENATE($A$1,"-01-01"))+CH3</f>
        <v>41725</v>
      </c>
      <c r="CI2" s="65">
        <f t="shared" ref="CI2" ca="1" si="50">DATEVALUE(CONCATENATE($A$1,"-01-01"))+CI3</f>
        <v>41726</v>
      </c>
      <c r="CJ2" s="65">
        <f t="shared" ref="CJ2" ca="1" si="51">DATEVALUE(CONCATENATE($A$1,"-01-01"))+CJ3</f>
        <v>41727</v>
      </c>
      <c r="CK2" s="65">
        <f t="shared" ref="CK2" ca="1" si="52">DATEVALUE(CONCATENATE($A$1,"-01-01"))+CK3</f>
        <v>41728</v>
      </c>
      <c r="CL2" s="65">
        <f t="shared" ref="CL2" ca="1" si="53">DATEVALUE(CONCATENATE($A$1,"-01-01"))+CL3</f>
        <v>41729</v>
      </c>
      <c r="CM2" s="65">
        <f t="shared" ref="CM2" ca="1" si="54">DATEVALUE(CONCATENATE($A$1,"-01-01"))+CM3</f>
        <v>41730</v>
      </c>
      <c r="CN2" s="65">
        <f t="shared" ref="CN2" ca="1" si="55">DATEVALUE(CONCATENATE($A$1,"-01-01"))+CN3</f>
        <v>41731</v>
      </c>
      <c r="CO2" s="65">
        <f t="shared" ref="CO2" ca="1" si="56">DATEVALUE(CONCATENATE($A$1,"-01-01"))+CO3</f>
        <v>41732</v>
      </c>
      <c r="CP2" s="65">
        <f t="shared" ref="CP2" ca="1" si="57">DATEVALUE(CONCATENATE($A$1,"-01-01"))+CP3</f>
        <v>41733</v>
      </c>
      <c r="CQ2" s="65">
        <f t="shared" ref="CQ2" ca="1" si="58">DATEVALUE(CONCATENATE($A$1,"-01-01"))+CQ3</f>
        <v>41734</v>
      </c>
      <c r="CR2" s="65">
        <f t="shared" ref="CR2" ca="1" si="59">DATEVALUE(CONCATENATE($A$1,"-01-01"))+CR3</f>
        <v>41735</v>
      </c>
      <c r="CS2" s="65">
        <f t="shared" ref="CS2" ca="1" si="60">DATEVALUE(CONCATENATE($A$1,"-01-01"))+CS3</f>
        <v>41736</v>
      </c>
      <c r="CT2" s="65">
        <f t="shared" ref="CT2" ca="1" si="61">DATEVALUE(CONCATENATE($A$1,"-01-01"))+CT3</f>
        <v>41737</v>
      </c>
      <c r="CU2" s="65">
        <f t="shared" ref="CU2" ca="1" si="62">DATEVALUE(CONCATENATE($A$1,"-01-01"))+CU3</f>
        <v>41738</v>
      </c>
      <c r="CV2" s="65">
        <f t="shared" ref="CV2" ca="1" si="63">DATEVALUE(CONCATENATE($A$1,"-01-01"))+CV3</f>
        <v>41739</v>
      </c>
      <c r="CW2" s="65">
        <f t="shared" ref="CW2" ca="1" si="64">DATEVALUE(CONCATENATE($A$1,"-01-01"))+CW3</f>
        <v>41740</v>
      </c>
      <c r="CX2" s="65">
        <f t="shared" ref="CX2" ca="1" si="65">DATEVALUE(CONCATENATE($A$1,"-01-01"))+CX3</f>
        <v>41741</v>
      </c>
      <c r="CY2" s="65">
        <f t="shared" ref="CY2" ca="1" si="66">DATEVALUE(CONCATENATE($A$1,"-01-01"))+CY3</f>
        <v>41742</v>
      </c>
      <c r="CZ2" s="65">
        <f t="shared" ref="CZ2" ca="1" si="67">DATEVALUE(CONCATENATE($A$1,"-01-01"))+CZ3</f>
        <v>41743</v>
      </c>
      <c r="DA2" s="65">
        <f t="shared" ref="DA2" ca="1" si="68">DATEVALUE(CONCATENATE($A$1,"-01-01"))+DA3</f>
        <v>41744</v>
      </c>
      <c r="DB2" s="65">
        <f t="shared" ref="DB2" ca="1" si="69">DATEVALUE(CONCATENATE($A$1,"-01-01"))+DB3</f>
        <v>41745</v>
      </c>
      <c r="DC2" s="65">
        <f t="shared" ref="DC2" ca="1" si="70">DATEVALUE(CONCATENATE($A$1,"-01-01"))+DC3</f>
        <v>41746</v>
      </c>
      <c r="DD2" s="65">
        <f t="shared" ref="DD2" ca="1" si="71">DATEVALUE(CONCATENATE($A$1,"-01-01"))+DD3</f>
        <v>41747</v>
      </c>
      <c r="DE2" s="65">
        <f t="shared" ref="DE2" ca="1" si="72">DATEVALUE(CONCATENATE($A$1,"-01-01"))+DE3</f>
        <v>41748</v>
      </c>
      <c r="DF2" s="65">
        <f t="shared" ref="DF2" ca="1" si="73">DATEVALUE(CONCATENATE($A$1,"-01-01"))+DF3</f>
        <v>41749</v>
      </c>
      <c r="DG2" s="65">
        <f t="shared" ref="DG2" ca="1" si="74">DATEVALUE(CONCATENATE($A$1,"-01-01"))+DG3</f>
        <v>41750</v>
      </c>
      <c r="DH2" s="65">
        <f t="shared" ref="DH2" ca="1" si="75">DATEVALUE(CONCATENATE($A$1,"-01-01"))+DH3</f>
        <v>41751</v>
      </c>
      <c r="DI2" s="65">
        <f t="shared" ref="DI2" ca="1" si="76">DATEVALUE(CONCATENATE($A$1,"-01-01"))+DI3</f>
        <v>41752</v>
      </c>
      <c r="DJ2" s="65">
        <f t="shared" ref="DJ2" ca="1" si="77">DATEVALUE(CONCATENATE($A$1,"-01-01"))+DJ3</f>
        <v>41753</v>
      </c>
      <c r="DK2" s="65">
        <f t="shared" ref="DK2" ca="1" si="78">DATEVALUE(CONCATENATE($A$1,"-01-01"))+DK3</f>
        <v>41754</v>
      </c>
      <c r="DL2" s="65">
        <f t="shared" ref="DL2" ca="1" si="79">DATEVALUE(CONCATENATE($A$1,"-01-01"))+DL3</f>
        <v>41755</v>
      </c>
      <c r="DM2" s="65">
        <f t="shared" ref="DM2" ca="1" si="80">DATEVALUE(CONCATENATE($A$1,"-01-01"))+DM3</f>
        <v>41756</v>
      </c>
      <c r="DN2" s="65">
        <f t="shared" ref="DN2" ca="1" si="81">DATEVALUE(CONCATENATE($A$1,"-01-01"))+DN3</f>
        <v>41757</v>
      </c>
      <c r="DO2" s="65">
        <f t="shared" ref="DO2" ca="1" si="82">DATEVALUE(CONCATENATE($A$1,"-01-01"))+DO3</f>
        <v>41758</v>
      </c>
      <c r="DP2" s="65">
        <f t="shared" ref="DP2" ca="1" si="83">DATEVALUE(CONCATENATE($A$1,"-01-01"))+DP3</f>
        <v>41759</v>
      </c>
      <c r="DQ2" s="65">
        <f t="shared" ref="DQ2" ca="1" si="84">DATEVALUE(CONCATENATE($A$1,"-01-01"))+DQ3</f>
        <v>41760</v>
      </c>
      <c r="DR2" s="65">
        <f t="shared" ref="DR2" ca="1" si="85">DATEVALUE(CONCATENATE($A$1,"-01-01"))+DR3</f>
        <v>41761</v>
      </c>
      <c r="DS2" s="65">
        <f t="shared" ref="DS2" ca="1" si="86">DATEVALUE(CONCATENATE($A$1,"-01-01"))+DS3</f>
        <v>41762</v>
      </c>
      <c r="DT2" s="65">
        <f t="shared" ref="DT2" ca="1" si="87">DATEVALUE(CONCATENATE($A$1,"-01-01"))+DT3</f>
        <v>41763</v>
      </c>
      <c r="DU2" s="65">
        <f t="shared" ref="DU2" ca="1" si="88">DATEVALUE(CONCATENATE($A$1,"-01-01"))+DU3</f>
        <v>41764</v>
      </c>
      <c r="DV2" s="65">
        <f t="shared" ref="DV2" ca="1" si="89">DATEVALUE(CONCATENATE($A$1,"-01-01"))+DV3</f>
        <v>41765</v>
      </c>
      <c r="DW2" s="65">
        <f t="shared" ref="DW2" ca="1" si="90">DATEVALUE(CONCATENATE($A$1,"-01-01"))+DW3</f>
        <v>41766</v>
      </c>
      <c r="DX2" s="65">
        <f t="shared" ref="DX2" ca="1" si="91">DATEVALUE(CONCATENATE($A$1,"-01-01"))+DX3</f>
        <v>41767</v>
      </c>
      <c r="DY2" s="65">
        <f t="shared" ref="DY2" ca="1" si="92">DATEVALUE(CONCATENATE($A$1,"-01-01"))+DY3</f>
        <v>41768</v>
      </c>
      <c r="DZ2" s="65">
        <f t="shared" ref="DZ2" ca="1" si="93">DATEVALUE(CONCATENATE($A$1,"-01-01"))+DZ3</f>
        <v>41769</v>
      </c>
      <c r="EA2" s="65">
        <f t="shared" ref="EA2" ca="1" si="94">DATEVALUE(CONCATENATE($A$1,"-01-01"))+EA3</f>
        <v>41770</v>
      </c>
      <c r="EB2" s="65">
        <f t="shared" ref="EB2" ca="1" si="95">DATEVALUE(CONCATENATE($A$1,"-01-01"))+EB3</f>
        <v>41771</v>
      </c>
      <c r="EC2" s="65">
        <f t="shared" ref="EC2" ca="1" si="96">DATEVALUE(CONCATENATE($A$1,"-01-01"))+EC3</f>
        <v>41772</v>
      </c>
      <c r="ED2" s="65">
        <f t="shared" ref="ED2" ca="1" si="97">DATEVALUE(CONCATENATE($A$1,"-01-01"))+ED3</f>
        <v>41773</v>
      </c>
      <c r="EE2" s="65">
        <f t="shared" ref="EE2" ca="1" si="98">DATEVALUE(CONCATENATE($A$1,"-01-01"))+EE3</f>
        <v>41774</v>
      </c>
      <c r="EF2" s="65">
        <f t="shared" ref="EF2" ca="1" si="99">DATEVALUE(CONCATENATE($A$1,"-01-01"))+EF3</f>
        <v>41775</v>
      </c>
      <c r="EG2" s="65">
        <f t="shared" ref="EG2" ca="1" si="100">DATEVALUE(CONCATENATE($A$1,"-01-01"))+EG3</f>
        <v>41776</v>
      </c>
      <c r="EH2" s="65">
        <f t="shared" ref="EH2" ca="1" si="101">DATEVALUE(CONCATENATE($A$1,"-01-01"))+EH3</f>
        <v>41777</v>
      </c>
      <c r="EI2" s="65">
        <f t="shared" ref="EI2" ca="1" si="102">DATEVALUE(CONCATENATE($A$1,"-01-01"))+EI3</f>
        <v>41778</v>
      </c>
      <c r="EJ2" s="65">
        <f t="shared" ref="EJ2" ca="1" si="103">DATEVALUE(CONCATENATE($A$1,"-01-01"))+EJ3</f>
        <v>41779</v>
      </c>
      <c r="EK2" s="65">
        <f t="shared" ref="EK2" ca="1" si="104">DATEVALUE(CONCATENATE($A$1,"-01-01"))+EK3</f>
        <v>41780</v>
      </c>
      <c r="EL2" s="65">
        <f t="shared" ref="EL2" ca="1" si="105">DATEVALUE(CONCATENATE($A$1,"-01-01"))+EL3</f>
        <v>41781</v>
      </c>
      <c r="EM2" s="65">
        <f t="shared" ref="EM2" ca="1" si="106">DATEVALUE(CONCATENATE($A$1,"-01-01"))+EM3</f>
        <v>41782</v>
      </c>
      <c r="EN2" s="65">
        <f t="shared" ref="EN2" ca="1" si="107">DATEVALUE(CONCATENATE($A$1,"-01-01"))+EN3</f>
        <v>41783</v>
      </c>
      <c r="EO2" s="65">
        <f t="shared" ref="EO2" ca="1" si="108">DATEVALUE(CONCATENATE($A$1,"-01-01"))+EO3</f>
        <v>41784</v>
      </c>
      <c r="EP2" s="65">
        <f t="shared" ref="EP2" ca="1" si="109">DATEVALUE(CONCATENATE($A$1,"-01-01"))+EP3</f>
        <v>41785</v>
      </c>
      <c r="EQ2" s="65">
        <f t="shared" ref="EQ2" ca="1" si="110">DATEVALUE(CONCATENATE($A$1,"-01-01"))+EQ3</f>
        <v>41786</v>
      </c>
      <c r="ER2" s="65">
        <f t="shared" ref="ER2" ca="1" si="111">DATEVALUE(CONCATENATE($A$1,"-01-01"))+ER3</f>
        <v>41787</v>
      </c>
      <c r="ES2" s="65">
        <f t="shared" ref="ES2" ca="1" si="112">DATEVALUE(CONCATENATE($A$1,"-01-01"))+ES3</f>
        <v>41788</v>
      </c>
      <c r="ET2" s="65">
        <f t="shared" ref="ET2" ca="1" si="113">DATEVALUE(CONCATENATE($A$1,"-01-01"))+ET3</f>
        <v>41789</v>
      </c>
      <c r="EU2" s="65">
        <f t="shared" ref="EU2" ca="1" si="114">DATEVALUE(CONCATENATE($A$1,"-01-01"))+EU3</f>
        <v>41790</v>
      </c>
      <c r="EV2" s="65">
        <f t="shared" ref="EV2" ca="1" si="115">DATEVALUE(CONCATENATE($A$1,"-01-01"))+EV3</f>
        <v>41791</v>
      </c>
      <c r="EW2" s="65">
        <f t="shared" ref="EW2" ca="1" si="116">DATEVALUE(CONCATENATE($A$1,"-01-01"))+EW3</f>
        <v>41792</v>
      </c>
      <c r="EX2" s="65">
        <f t="shared" ref="EX2" ca="1" si="117">DATEVALUE(CONCATENATE($A$1,"-01-01"))+EX3</f>
        <v>41793</v>
      </c>
      <c r="EY2" s="65">
        <f t="shared" ref="EY2" ca="1" si="118">DATEVALUE(CONCATENATE($A$1,"-01-01"))+EY3</f>
        <v>41794</v>
      </c>
      <c r="EZ2" s="65">
        <f t="shared" ref="EZ2" ca="1" si="119">DATEVALUE(CONCATENATE($A$1,"-01-01"))+EZ3</f>
        <v>41795</v>
      </c>
      <c r="FA2" s="65">
        <f t="shared" ref="FA2" ca="1" si="120">DATEVALUE(CONCATENATE($A$1,"-01-01"))+FA3</f>
        <v>41796</v>
      </c>
      <c r="FB2" s="65">
        <f t="shared" ref="FB2" ca="1" si="121">DATEVALUE(CONCATENATE($A$1,"-01-01"))+FB3</f>
        <v>41797</v>
      </c>
      <c r="FC2" s="65">
        <f t="shared" ref="FC2" ca="1" si="122">DATEVALUE(CONCATENATE($A$1,"-01-01"))+FC3</f>
        <v>41798</v>
      </c>
      <c r="FD2" s="65">
        <f t="shared" ref="FD2" ca="1" si="123">DATEVALUE(CONCATENATE($A$1,"-01-01"))+FD3</f>
        <v>41799</v>
      </c>
      <c r="FE2" s="65">
        <f t="shared" ref="FE2" ca="1" si="124">DATEVALUE(CONCATENATE($A$1,"-01-01"))+FE3</f>
        <v>41800</v>
      </c>
      <c r="FF2" s="65">
        <f t="shared" ref="FF2" ca="1" si="125">DATEVALUE(CONCATENATE($A$1,"-01-01"))+FF3</f>
        <v>41801</v>
      </c>
      <c r="FG2" s="65">
        <f t="shared" ref="FG2" ca="1" si="126">DATEVALUE(CONCATENATE($A$1,"-01-01"))+FG3</f>
        <v>41802</v>
      </c>
      <c r="FH2" s="65">
        <f t="shared" ref="FH2" ca="1" si="127">DATEVALUE(CONCATENATE($A$1,"-01-01"))+FH3</f>
        <v>41803</v>
      </c>
      <c r="FI2" s="65">
        <f t="shared" ref="FI2" ca="1" si="128">DATEVALUE(CONCATENATE($A$1,"-01-01"))+FI3</f>
        <v>41804</v>
      </c>
      <c r="FJ2" s="65">
        <f t="shared" ref="FJ2" ca="1" si="129">DATEVALUE(CONCATENATE($A$1,"-01-01"))+FJ3</f>
        <v>41805</v>
      </c>
      <c r="FK2" s="65">
        <f t="shared" ref="FK2" ca="1" si="130">DATEVALUE(CONCATENATE($A$1,"-01-01"))+FK3</f>
        <v>41806</v>
      </c>
      <c r="FL2" s="65">
        <f t="shared" ref="FL2" ca="1" si="131">DATEVALUE(CONCATENATE($A$1,"-01-01"))+FL3</f>
        <v>41807</v>
      </c>
      <c r="FM2" s="65">
        <f t="shared" ref="FM2" ca="1" si="132">DATEVALUE(CONCATENATE($A$1,"-01-01"))+FM3</f>
        <v>41808</v>
      </c>
      <c r="FN2" s="65">
        <f t="shared" ref="FN2" ca="1" si="133">DATEVALUE(CONCATENATE($A$1,"-01-01"))+FN3</f>
        <v>41809</v>
      </c>
      <c r="FO2" s="65">
        <f t="shared" ref="FO2" ca="1" si="134">DATEVALUE(CONCATENATE($A$1,"-01-01"))+FO3</f>
        <v>41810</v>
      </c>
      <c r="FP2" s="65">
        <f t="shared" ref="FP2" ca="1" si="135">DATEVALUE(CONCATENATE($A$1,"-01-01"))+FP3</f>
        <v>41811</v>
      </c>
      <c r="FQ2" s="65">
        <f t="shared" ref="FQ2" ca="1" si="136">DATEVALUE(CONCATENATE($A$1,"-01-01"))+FQ3</f>
        <v>41812</v>
      </c>
      <c r="FR2" s="65">
        <f t="shared" ref="FR2" ca="1" si="137">DATEVALUE(CONCATENATE($A$1,"-01-01"))+FR3</f>
        <v>41813</v>
      </c>
      <c r="FS2" s="65">
        <f t="shared" ref="FS2" ca="1" si="138">DATEVALUE(CONCATENATE($A$1,"-01-01"))+FS3</f>
        <v>41814</v>
      </c>
      <c r="FT2" s="65">
        <f t="shared" ref="FT2" ca="1" si="139">DATEVALUE(CONCATENATE($A$1,"-01-01"))+FT3</f>
        <v>41815</v>
      </c>
      <c r="FU2" s="65">
        <f t="shared" ref="FU2" ca="1" si="140">DATEVALUE(CONCATENATE($A$1,"-01-01"))+FU3</f>
        <v>41816</v>
      </c>
      <c r="FV2" s="65">
        <f t="shared" ref="FV2" ca="1" si="141">DATEVALUE(CONCATENATE($A$1,"-01-01"))+FV3</f>
        <v>41817</v>
      </c>
      <c r="FW2" s="65">
        <f t="shared" ref="FW2" ca="1" si="142">DATEVALUE(CONCATENATE($A$1,"-01-01"))+FW3</f>
        <v>41818</v>
      </c>
      <c r="FX2" s="65">
        <f t="shared" ref="FX2" ca="1" si="143">DATEVALUE(CONCATENATE($A$1,"-01-01"))+FX3</f>
        <v>41819</v>
      </c>
      <c r="FY2" s="65">
        <f t="shared" ref="FY2" ca="1" si="144">DATEVALUE(CONCATENATE($A$1,"-01-01"))+FY3</f>
        <v>41820</v>
      </c>
      <c r="FZ2" s="65">
        <f t="shared" ref="FZ2" ca="1" si="145">DATEVALUE(CONCATENATE($A$1,"-01-01"))+FZ3</f>
        <v>41821</v>
      </c>
      <c r="GA2" s="65">
        <f t="shared" ref="GA2" ca="1" si="146">DATEVALUE(CONCATENATE($A$1,"-01-01"))+GA3</f>
        <v>41822</v>
      </c>
      <c r="GB2" s="65">
        <f t="shared" ref="GB2" ca="1" si="147">DATEVALUE(CONCATENATE($A$1,"-01-01"))+GB3</f>
        <v>41823</v>
      </c>
      <c r="GC2" s="65">
        <f t="shared" ref="GC2" ca="1" si="148">DATEVALUE(CONCATENATE($A$1,"-01-01"))+GC3</f>
        <v>41824</v>
      </c>
      <c r="GD2" s="65">
        <f t="shared" ref="GD2" ca="1" si="149">DATEVALUE(CONCATENATE($A$1,"-01-01"))+GD3</f>
        <v>41825</v>
      </c>
      <c r="GE2" s="65">
        <f t="shared" ref="GE2" ca="1" si="150">DATEVALUE(CONCATENATE($A$1,"-01-01"))+GE3</f>
        <v>41826</v>
      </c>
      <c r="GF2" s="65">
        <f t="shared" ref="GF2" ca="1" si="151">DATEVALUE(CONCATENATE($A$1,"-01-01"))+GF3</f>
        <v>41827</v>
      </c>
      <c r="GG2" s="65">
        <f t="shared" ref="GG2" ca="1" si="152">DATEVALUE(CONCATENATE($A$1,"-01-01"))+GG3</f>
        <v>41828</v>
      </c>
      <c r="GH2" s="65">
        <f t="shared" ref="GH2" ca="1" si="153">DATEVALUE(CONCATENATE($A$1,"-01-01"))+GH3</f>
        <v>41829</v>
      </c>
      <c r="GI2" s="65">
        <f t="shared" ref="GI2" ca="1" si="154">DATEVALUE(CONCATENATE($A$1,"-01-01"))+GI3</f>
        <v>41830</v>
      </c>
      <c r="GJ2" s="65">
        <f t="shared" ref="GJ2" ca="1" si="155">DATEVALUE(CONCATENATE($A$1,"-01-01"))+GJ3</f>
        <v>41831</v>
      </c>
      <c r="GK2" s="65">
        <f t="shared" ref="GK2" ca="1" si="156">DATEVALUE(CONCATENATE($A$1,"-01-01"))+GK3</f>
        <v>41832</v>
      </c>
      <c r="GL2" s="65">
        <f t="shared" ref="GL2" ca="1" si="157">DATEVALUE(CONCATENATE($A$1,"-01-01"))+GL3</f>
        <v>41833</v>
      </c>
      <c r="GM2" s="65">
        <f t="shared" ref="GM2" ca="1" si="158">DATEVALUE(CONCATENATE($A$1,"-01-01"))+GM3</f>
        <v>41834</v>
      </c>
      <c r="GN2" s="65">
        <f t="shared" ref="GN2" ca="1" si="159">DATEVALUE(CONCATENATE($A$1,"-01-01"))+GN3</f>
        <v>41835</v>
      </c>
      <c r="GO2" s="65">
        <f t="shared" ref="GO2" ca="1" si="160">DATEVALUE(CONCATENATE($A$1,"-01-01"))+GO3</f>
        <v>41836</v>
      </c>
      <c r="GP2" s="65">
        <f t="shared" ref="GP2" ca="1" si="161">DATEVALUE(CONCATENATE($A$1,"-01-01"))+GP3</f>
        <v>41837</v>
      </c>
      <c r="GQ2" s="65">
        <f t="shared" ref="GQ2" ca="1" si="162">DATEVALUE(CONCATENATE($A$1,"-01-01"))+GQ3</f>
        <v>41838</v>
      </c>
      <c r="GR2" s="65">
        <f t="shared" ref="GR2" ca="1" si="163">DATEVALUE(CONCATENATE($A$1,"-01-01"))+GR3</f>
        <v>41839</v>
      </c>
      <c r="GS2" s="65">
        <f t="shared" ref="GS2" ca="1" si="164">DATEVALUE(CONCATENATE($A$1,"-01-01"))+GS3</f>
        <v>41840</v>
      </c>
      <c r="GT2" s="65">
        <f t="shared" ref="GT2" ca="1" si="165">DATEVALUE(CONCATENATE($A$1,"-01-01"))+GT3</f>
        <v>41841</v>
      </c>
      <c r="GU2" s="65">
        <f t="shared" ref="GU2" ca="1" si="166">DATEVALUE(CONCATENATE($A$1,"-01-01"))+GU3</f>
        <v>41842</v>
      </c>
      <c r="GV2" s="65">
        <f t="shared" ref="GV2" ca="1" si="167">DATEVALUE(CONCATENATE($A$1,"-01-01"))+GV3</f>
        <v>41843</v>
      </c>
      <c r="GW2" s="65">
        <f t="shared" ref="GW2" ca="1" si="168">DATEVALUE(CONCATENATE($A$1,"-01-01"))+GW3</f>
        <v>41844</v>
      </c>
      <c r="GX2" s="65">
        <f t="shared" ref="GX2" ca="1" si="169">DATEVALUE(CONCATENATE($A$1,"-01-01"))+GX3</f>
        <v>41845</v>
      </c>
      <c r="GY2" s="65">
        <f t="shared" ref="GY2" ca="1" si="170">DATEVALUE(CONCATENATE($A$1,"-01-01"))+GY3</f>
        <v>41846</v>
      </c>
      <c r="GZ2" s="65">
        <f t="shared" ref="GZ2" ca="1" si="171">DATEVALUE(CONCATENATE($A$1,"-01-01"))+GZ3</f>
        <v>41847</v>
      </c>
      <c r="HA2" s="65">
        <f t="shared" ref="HA2" ca="1" si="172">DATEVALUE(CONCATENATE($A$1,"-01-01"))+HA3</f>
        <v>41848</v>
      </c>
      <c r="HB2" s="65">
        <f t="shared" ref="HB2" ca="1" si="173">DATEVALUE(CONCATENATE($A$1,"-01-01"))+HB3</f>
        <v>41849</v>
      </c>
      <c r="HC2" s="65">
        <f t="shared" ref="HC2" ca="1" si="174">DATEVALUE(CONCATENATE($A$1,"-01-01"))+HC3</f>
        <v>41850</v>
      </c>
      <c r="HD2" s="65">
        <f t="shared" ref="HD2" ca="1" si="175">DATEVALUE(CONCATENATE($A$1,"-01-01"))+HD3</f>
        <v>41851</v>
      </c>
      <c r="HE2" s="65">
        <f t="shared" ref="HE2" ca="1" si="176">DATEVALUE(CONCATENATE($A$1,"-01-01"))+HE3</f>
        <v>41852</v>
      </c>
      <c r="HF2" s="65">
        <f t="shared" ref="HF2" ca="1" si="177">DATEVALUE(CONCATENATE($A$1,"-01-01"))+HF3</f>
        <v>41853</v>
      </c>
      <c r="HG2" s="65">
        <f t="shared" ref="HG2" ca="1" si="178">DATEVALUE(CONCATENATE($A$1,"-01-01"))+HG3</f>
        <v>41854</v>
      </c>
      <c r="HH2" s="65">
        <f t="shared" ref="HH2" ca="1" si="179">DATEVALUE(CONCATENATE($A$1,"-01-01"))+HH3</f>
        <v>41855</v>
      </c>
      <c r="HI2" s="65">
        <f t="shared" ref="HI2" ca="1" si="180">DATEVALUE(CONCATENATE($A$1,"-01-01"))+HI3</f>
        <v>41856</v>
      </c>
      <c r="HJ2" s="65">
        <f t="shared" ref="HJ2" ca="1" si="181">DATEVALUE(CONCATENATE($A$1,"-01-01"))+HJ3</f>
        <v>41857</v>
      </c>
      <c r="HK2" s="65">
        <f t="shared" ref="HK2" ca="1" si="182">DATEVALUE(CONCATENATE($A$1,"-01-01"))+HK3</f>
        <v>41858</v>
      </c>
      <c r="HL2" s="65">
        <f t="shared" ref="HL2" ca="1" si="183">DATEVALUE(CONCATENATE($A$1,"-01-01"))+HL3</f>
        <v>41859</v>
      </c>
      <c r="HM2" s="65">
        <f t="shared" ref="HM2" ca="1" si="184">DATEVALUE(CONCATENATE($A$1,"-01-01"))+HM3</f>
        <v>41860</v>
      </c>
      <c r="HN2" s="65">
        <f t="shared" ref="HN2" ca="1" si="185">DATEVALUE(CONCATENATE($A$1,"-01-01"))+HN3</f>
        <v>41861</v>
      </c>
      <c r="HO2" s="65">
        <f t="shared" ref="HO2" ca="1" si="186">DATEVALUE(CONCATENATE($A$1,"-01-01"))+HO3</f>
        <v>41862</v>
      </c>
      <c r="HP2" s="65">
        <f t="shared" ref="HP2" ca="1" si="187">DATEVALUE(CONCATENATE($A$1,"-01-01"))+HP3</f>
        <v>41863</v>
      </c>
      <c r="HQ2" s="65">
        <f t="shared" ref="HQ2" ca="1" si="188">DATEVALUE(CONCATENATE($A$1,"-01-01"))+HQ3</f>
        <v>41864</v>
      </c>
      <c r="HR2" s="65">
        <f t="shared" ref="HR2" ca="1" si="189">DATEVALUE(CONCATENATE($A$1,"-01-01"))+HR3</f>
        <v>41865</v>
      </c>
      <c r="HS2" s="65">
        <f t="shared" ref="HS2" ca="1" si="190">DATEVALUE(CONCATENATE($A$1,"-01-01"))+HS3</f>
        <v>41866</v>
      </c>
      <c r="HT2" s="65">
        <f t="shared" ref="HT2" ca="1" si="191">DATEVALUE(CONCATENATE($A$1,"-01-01"))+HT3</f>
        <v>41867</v>
      </c>
      <c r="HU2" s="65">
        <f t="shared" ref="HU2" ca="1" si="192">DATEVALUE(CONCATENATE($A$1,"-01-01"))+HU3</f>
        <v>41868</v>
      </c>
      <c r="HV2" s="65">
        <f t="shared" ref="HV2" ca="1" si="193">DATEVALUE(CONCATENATE($A$1,"-01-01"))+HV3</f>
        <v>41869</v>
      </c>
      <c r="HW2" s="65">
        <f t="shared" ref="HW2" ca="1" si="194">DATEVALUE(CONCATENATE($A$1,"-01-01"))+HW3</f>
        <v>41870</v>
      </c>
      <c r="HX2" s="65">
        <f t="shared" ref="HX2" ca="1" si="195">DATEVALUE(CONCATENATE($A$1,"-01-01"))+HX3</f>
        <v>41871</v>
      </c>
      <c r="HY2" s="65">
        <f t="shared" ref="HY2" ca="1" si="196">DATEVALUE(CONCATENATE($A$1,"-01-01"))+HY3</f>
        <v>41872</v>
      </c>
      <c r="HZ2" s="65">
        <f t="shared" ref="HZ2" ca="1" si="197">DATEVALUE(CONCATENATE($A$1,"-01-01"))+HZ3</f>
        <v>41873</v>
      </c>
      <c r="IA2" s="65">
        <f t="shared" ref="IA2" ca="1" si="198">DATEVALUE(CONCATENATE($A$1,"-01-01"))+IA3</f>
        <v>41874</v>
      </c>
      <c r="IB2" s="65">
        <f t="shared" ref="IB2" ca="1" si="199">DATEVALUE(CONCATENATE($A$1,"-01-01"))+IB3</f>
        <v>41875</v>
      </c>
      <c r="IC2" s="65">
        <f t="shared" ref="IC2" ca="1" si="200">DATEVALUE(CONCATENATE($A$1,"-01-01"))+IC3</f>
        <v>41876</v>
      </c>
      <c r="ID2" s="65">
        <f t="shared" ref="ID2" ca="1" si="201">DATEVALUE(CONCATENATE($A$1,"-01-01"))+ID3</f>
        <v>41877</v>
      </c>
      <c r="IE2" s="65">
        <f t="shared" ref="IE2" ca="1" si="202">DATEVALUE(CONCATENATE($A$1,"-01-01"))+IE3</f>
        <v>41878</v>
      </c>
      <c r="IF2" s="65">
        <f t="shared" ref="IF2" ca="1" si="203">DATEVALUE(CONCATENATE($A$1,"-01-01"))+IF3</f>
        <v>41879</v>
      </c>
      <c r="IG2" s="65">
        <f t="shared" ref="IG2" ca="1" si="204">DATEVALUE(CONCATENATE($A$1,"-01-01"))+IG3</f>
        <v>41880</v>
      </c>
      <c r="IH2" s="65">
        <f t="shared" ref="IH2" ca="1" si="205">DATEVALUE(CONCATENATE($A$1,"-01-01"))+IH3</f>
        <v>41881</v>
      </c>
      <c r="II2" s="65">
        <f t="shared" ref="II2" ca="1" si="206">DATEVALUE(CONCATENATE($A$1,"-01-01"))+II3</f>
        <v>41882</v>
      </c>
      <c r="IJ2" s="65">
        <f t="shared" ref="IJ2" ca="1" si="207">DATEVALUE(CONCATENATE($A$1,"-01-01"))+IJ3</f>
        <v>41883</v>
      </c>
      <c r="IK2" s="65">
        <f t="shared" ref="IK2" ca="1" si="208">DATEVALUE(CONCATENATE($A$1,"-01-01"))+IK3</f>
        <v>41884</v>
      </c>
      <c r="IL2" s="65">
        <f t="shared" ref="IL2" ca="1" si="209">DATEVALUE(CONCATENATE($A$1,"-01-01"))+IL3</f>
        <v>41885</v>
      </c>
      <c r="IM2" s="65">
        <f t="shared" ref="IM2" ca="1" si="210">DATEVALUE(CONCATENATE($A$1,"-01-01"))+IM3</f>
        <v>41886</v>
      </c>
      <c r="IN2" s="65">
        <f t="shared" ref="IN2" ca="1" si="211">DATEVALUE(CONCATENATE($A$1,"-01-01"))+IN3</f>
        <v>41887</v>
      </c>
      <c r="IO2" s="65">
        <f t="shared" ref="IO2" ca="1" si="212">DATEVALUE(CONCATENATE($A$1,"-01-01"))+IO3</f>
        <v>41888</v>
      </c>
      <c r="IP2" s="65">
        <f t="shared" ref="IP2" ca="1" si="213">DATEVALUE(CONCATENATE($A$1,"-01-01"))+IP3</f>
        <v>41889</v>
      </c>
      <c r="IQ2" s="65">
        <f t="shared" ref="IQ2" ca="1" si="214">DATEVALUE(CONCATENATE($A$1,"-01-01"))+IQ3</f>
        <v>41890</v>
      </c>
      <c r="IR2" s="65">
        <f t="shared" ref="IR2" ca="1" si="215">DATEVALUE(CONCATENATE($A$1,"-01-01"))+IR3</f>
        <v>41891</v>
      </c>
      <c r="IS2" s="65">
        <f t="shared" ref="IS2" ca="1" si="216">DATEVALUE(CONCATENATE($A$1,"-01-01"))+IS3</f>
        <v>41892</v>
      </c>
      <c r="IT2" s="65">
        <f t="shared" ref="IT2" ca="1" si="217">DATEVALUE(CONCATENATE($A$1,"-01-01"))+IT3</f>
        <v>41893</v>
      </c>
      <c r="IU2" s="65">
        <f t="shared" ref="IU2" ca="1" si="218">DATEVALUE(CONCATENATE($A$1,"-01-01"))+IU3</f>
        <v>41894</v>
      </c>
      <c r="IV2" s="65">
        <f t="shared" ref="IV2" ca="1" si="219">DATEVALUE(CONCATENATE($A$1,"-01-01"))+IV3</f>
        <v>41895</v>
      </c>
      <c r="IW2" s="65">
        <f t="shared" ref="IW2" ca="1" si="220">DATEVALUE(CONCATENATE($A$1,"-01-01"))+IW3</f>
        <v>41896</v>
      </c>
      <c r="IX2" s="65">
        <f t="shared" ref="IX2" ca="1" si="221">DATEVALUE(CONCATENATE($A$1,"-01-01"))+IX3</f>
        <v>41897</v>
      </c>
      <c r="IY2" s="65">
        <f t="shared" ref="IY2" ca="1" si="222">DATEVALUE(CONCATENATE($A$1,"-01-01"))+IY3</f>
        <v>41898</v>
      </c>
      <c r="IZ2" s="65">
        <f t="shared" ref="IZ2" ca="1" si="223">DATEVALUE(CONCATENATE($A$1,"-01-01"))+IZ3</f>
        <v>41899</v>
      </c>
      <c r="JA2" s="65">
        <f t="shared" ref="JA2" ca="1" si="224">DATEVALUE(CONCATENATE($A$1,"-01-01"))+JA3</f>
        <v>41900</v>
      </c>
      <c r="JB2" s="65">
        <f t="shared" ref="JB2" ca="1" si="225">DATEVALUE(CONCATENATE($A$1,"-01-01"))+JB3</f>
        <v>41901</v>
      </c>
      <c r="JC2" s="65">
        <f t="shared" ref="JC2" ca="1" si="226">DATEVALUE(CONCATENATE($A$1,"-01-01"))+JC3</f>
        <v>41902</v>
      </c>
      <c r="JD2" s="65">
        <f t="shared" ref="JD2" ca="1" si="227">DATEVALUE(CONCATENATE($A$1,"-01-01"))+JD3</f>
        <v>41903</v>
      </c>
      <c r="JE2" s="65">
        <f t="shared" ref="JE2" ca="1" si="228">DATEVALUE(CONCATENATE($A$1,"-01-01"))+JE3</f>
        <v>41904</v>
      </c>
      <c r="JF2" s="65">
        <f t="shared" ref="JF2" ca="1" si="229">DATEVALUE(CONCATENATE($A$1,"-01-01"))+JF3</f>
        <v>41905</v>
      </c>
      <c r="JG2" s="65">
        <f t="shared" ref="JG2" ca="1" si="230">DATEVALUE(CONCATENATE($A$1,"-01-01"))+JG3</f>
        <v>41906</v>
      </c>
      <c r="JH2" s="65">
        <f t="shared" ref="JH2" ca="1" si="231">DATEVALUE(CONCATENATE($A$1,"-01-01"))+JH3</f>
        <v>41907</v>
      </c>
      <c r="JI2" s="65">
        <f t="shared" ref="JI2" ca="1" si="232">DATEVALUE(CONCATENATE($A$1,"-01-01"))+JI3</f>
        <v>41908</v>
      </c>
      <c r="JJ2" s="65">
        <f t="shared" ref="JJ2" ca="1" si="233">DATEVALUE(CONCATENATE($A$1,"-01-01"))+JJ3</f>
        <v>41909</v>
      </c>
      <c r="JK2" s="65">
        <f t="shared" ref="JK2" ca="1" si="234">DATEVALUE(CONCATENATE($A$1,"-01-01"))+JK3</f>
        <v>41910</v>
      </c>
      <c r="JL2" s="65">
        <f t="shared" ref="JL2" ca="1" si="235">DATEVALUE(CONCATENATE($A$1,"-01-01"))+JL3</f>
        <v>41911</v>
      </c>
      <c r="JM2" s="65">
        <f t="shared" ref="JM2" ca="1" si="236">DATEVALUE(CONCATENATE($A$1,"-01-01"))+JM3</f>
        <v>41912</v>
      </c>
      <c r="JN2" s="65">
        <f t="shared" ref="JN2" ca="1" si="237">DATEVALUE(CONCATENATE($A$1,"-01-01"))+JN3</f>
        <v>41913</v>
      </c>
      <c r="JO2" s="65">
        <f t="shared" ref="JO2" ca="1" si="238">DATEVALUE(CONCATENATE($A$1,"-01-01"))+JO3</f>
        <v>41914</v>
      </c>
      <c r="JP2" s="65">
        <f t="shared" ref="JP2" ca="1" si="239">DATEVALUE(CONCATENATE($A$1,"-01-01"))+JP3</f>
        <v>41915</v>
      </c>
      <c r="JQ2" s="65">
        <f t="shared" ref="JQ2" ca="1" si="240">DATEVALUE(CONCATENATE($A$1,"-01-01"))+JQ3</f>
        <v>41916</v>
      </c>
      <c r="JR2" s="65">
        <f t="shared" ref="JR2" ca="1" si="241">DATEVALUE(CONCATENATE($A$1,"-01-01"))+JR3</f>
        <v>41917</v>
      </c>
      <c r="JS2" s="65">
        <f t="shared" ref="JS2" ca="1" si="242">DATEVALUE(CONCATENATE($A$1,"-01-01"))+JS3</f>
        <v>41918</v>
      </c>
      <c r="JT2" s="65">
        <f t="shared" ref="JT2" ca="1" si="243">DATEVALUE(CONCATENATE($A$1,"-01-01"))+JT3</f>
        <v>41919</v>
      </c>
      <c r="JU2" s="65">
        <f t="shared" ref="JU2" ca="1" si="244">DATEVALUE(CONCATENATE($A$1,"-01-01"))+JU3</f>
        <v>41920</v>
      </c>
      <c r="JV2" s="65">
        <f t="shared" ref="JV2" ca="1" si="245">DATEVALUE(CONCATENATE($A$1,"-01-01"))+JV3</f>
        <v>41921</v>
      </c>
      <c r="JW2" s="65">
        <f t="shared" ref="JW2" ca="1" si="246">DATEVALUE(CONCATENATE($A$1,"-01-01"))+JW3</f>
        <v>41922</v>
      </c>
      <c r="JX2" s="65">
        <f t="shared" ref="JX2" ca="1" si="247">DATEVALUE(CONCATENATE($A$1,"-01-01"))+JX3</f>
        <v>41923</v>
      </c>
      <c r="JY2" s="65">
        <f t="shared" ref="JY2" ca="1" si="248">DATEVALUE(CONCATENATE($A$1,"-01-01"))+JY3</f>
        <v>41924</v>
      </c>
      <c r="JZ2" s="65">
        <f t="shared" ref="JZ2" ca="1" si="249">DATEVALUE(CONCATENATE($A$1,"-01-01"))+JZ3</f>
        <v>41925</v>
      </c>
      <c r="KA2" s="65">
        <f t="shared" ref="KA2" ca="1" si="250">DATEVALUE(CONCATENATE($A$1,"-01-01"))+KA3</f>
        <v>41926</v>
      </c>
      <c r="KB2" s="65">
        <f t="shared" ref="KB2" ca="1" si="251">DATEVALUE(CONCATENATE($A$1,"-01-01"))+KB3</f>
        <v>41927</v>
      </c>
      <c r="KC2" s="65">
        <f t="shared" ref="KC2" ca="1" si="252">DATEVALUE(CONCATENATE($A$1,"-01-01"))+KC3</f>
        <v>41928</v>
      </c>
      <c r="KD2" s="65">
        <f t="shared" ref="KD2" ca="1" si="253">DATEVALUE(CONCATENATE($A$1,"-01-01"))+KD3</f>
        <v>41929</v>
      </c>
      <c r="KE2" s="65">
        <f t="shared" ref="KE2" ca="1" si="254">DATEVALUE(CONCATENATE($A$1,"-01-01"))+KE3</f>
        <v>41930</v>
      </c>
      <c r="KF2" s="65">
        <f t="shared" ref="KF2" ca="1" si="255">DATEVALUE(CONCATENATE($A$1,"-01-01"))+KF3</f>
        <v>41931</v>
      </c>
      <c r="KG2" s="65">
        <f t="shared" ref="KG2" ca="1" si="256">DATEVALUE(CONCATENATE($A$1,"-01-01"))+KG3</f>
        <v>41932</v>
      </c>
      <c r="KH2" s="65">
        <f t="shared" ref="KH2" ca="1" si="257">DATEVALUE(CONCATENATE($A$1,"-01-01"))+KH3</f>
        <v>41933</v>
      </c>
      <c r="KI2" s="65">
        <f t="shared" ref="KI2" ca="1" si="258">DATEVALUE(CONCATENATE($A$1,"-01-01"))+KI3</f>
        <v>41934</v>
      </c>
      <c r="KJ2" s="65">
        <f t="shared" ref="KJ2" ca="1" si="259">DATEVALUE(CONCATENATE($A$1,"-01-01"))+KJ3</f>
        <v>41935</v>
      </c>
      <c r="KK2" s="65">
        <f t="shared" ref="KK2" ca="1" si="260">DATEVALUE(CONCATENATE($A$1,"-01-01"))+KK3</f>
        <v>41936</v>
      </c>
      <c r="KL2" s="65">
        <f t="shared" ref="KL2" ca="1" si="261">DATEVALUE(CONCATENATE($A$1,"-01-01"))+KL3</f>
        <v>41937</v>
      </c>
      <c r="KM2" s="65">
        <f t="shared" ref="KM2" ca="1" si="262">DATEVALUE(CONCATENATE($A$1,"-01-01"))+KM3</f>
        <v>41938</v>
      </c>
      <c r="KN2" s="65">
        <f t="shared" ref="KN2" ca="1" si="263">DATEVALUE(CONCATENATE($A$1,"-01-01"))+KN3</f>
        <v>41939</v>
      </c>
      <c r="KO2" s="65">
        <f t="shared" ref="KO2" ca="1" si="264">DATEVALUE(CONCATENATE($A$1,"-01-01"))+KO3</f>
        <v>41940</v>
      </c>
      <c r="KP2" s="65">
        <f t="shared" ref="KP2" ca="1" si="265">DATEVALUE(CONCATENATE($A$1,"-01-01"))+KP3</f>
        <v>41941</v>
      </c>
      <c r="KQ2" s="65">
        <f t="shared" ref="KQ2" ca="1" si="266">DATEVALUE(CONCATENATE($A$1,"-01-01"))+KQ3</f>
        <v>41942</v>
      </c>
      <c r="KR2" s="65">
        <f t="shared" ref="KR2" ca="1" si="267">DATEVALUE(CONCATENATE($A$1,"-01-01"))+KR3</f>
        <v>41943</v>
      </c>
      <c r="KS2" s="65">
        <f t="shared" ref="KS2" ca="1" si="268">DATEVALUE(CONCATENATE($A$1,"-01-01"))+KS3</f>
        <v>41944</v>
      </c>
      <c r="KT2" s="65">
        <f t="shared" ref="KT2" ca="1" si="269">DATEVALUE(CONCATENATE($A$1,"-01-01"))+KT3</f>
        <v>41945</v>
      </c>
      <c r="KU2" s="65">
        <f t="shared" ref="KU2" ca="1" si="270">DATEVALUE(CONCATENATE($A$1,"-01-01"))+KU3</f>
        <v>41946</v>
      </c>
      <c r="KV2" s="65">
        <f t="shared" ref="KV2" ca="1" si="271">DATEVALUE(CONCATENATE($A$1,"-01-01"))+KV3</f>
        <v>41947</v>
      </c>
      <c r="KW2" s="65">
        <f t="shared" ref="KW2" ca="1" si="272">DATEVALUE(CONCATENATE($A$1,"-01-01"))+KW3</f>
        <v>41948</v>
      </c>
      <c r="KX2" s="65">
        <f t="shared" ref="KX2" ca="1" si="273">DATEVALUE(CONCATENATE($A$1,"-01-01"))+KX3</f>
        <v>41949</v>
      </c>
      <c r="KY2" s="65">
        <f t="shared" ref="KY2" ca="1" si="274">DATEVALUE(CONCATENATE($A$1,"-01-01"))+KY3</f>
        <v>41950</v>
      </c>
      <c r="KZ2" s="65">
        <f t="shared" ref="KZ2" ca="1" si="275">DATEVALUE(CONCATENATE($A$1,"-01-01"))+KZ3</f>
        <v>41951</v>
      </c>
      <c r="LA2" s="65">
        <f t="shared" ref="LA2" ca="1" si="276">DATEVALUE(CONCATENATE($A$1,"-01-01"))+LA3</f>
        <v>41952</v>
      </c>
      <c r="LB2" s="65">
        <f t="shared" ref="LB2" ca="1" si="277">DATEVALUE(CONCATENATE($A$1,"-01-01"))+LB3</f>
        <v>41953</v>
      </c>
      <c r="LC2" s="65">
        <f t="shared" ref="LC2" ca="1" si="278">DATEVALUE(CONCATENATE($A$1,"-01-01"))+LC3</f>
        <v>41954</v>
      </c>
      <c r="LD2" s="65">
        <f t="shared" ref="LD2" ca="1" si="279">DATEVALUE(CONCATENATE($A$1,"-01-01"))+LD3</f>
        <v>41955</v>
      </c>
      <c r="LE2" s="65">
        <f t="shared" ref="LE2" ca="1" si="280">DATEVALUE(CONCATENATE($A$1,"-01-01"))+LE3</f>
        <v>41956</v>
      </c>
      <c r="LF2" s="65">
        <f t="shared" ref="LF2" ca="1" si="281">DATEVALUE(CONCATENATE($A$1,"-01-01"))+LF3</f>
        <v>41957</v>
      </c>
      <c r="LG2" s="65">
        <f t="shared" ref="LG2" ca="1" si="282">DATEVALUE(CONCATENATE($A$1,"-01-01"))+LG3</f>
        <v>41958</v>
      </c>
      <c r="LH2" s="65">
        <f t="shared" ref="LH2" ca="1" si="283">DATEVALUE(CONCATENATE($A$1,"-01-01"))+LH3</f>
        <v>41959</v>
      </c>
      <c r="LI2" s="65">
        <f t="shared" ref="LI2" ca="1" si="284">DATEVALUE(CONCATENATE($A$1,"-01-01"))+LI3</f>
        <v>41960</v>
      </c>
      <c r="LJ2" s="65">
        <f t="shared" ref="LJ2" ca="1" si="285">DATEVALUE(CONCATENATE($A$1,"-01-01"))+LJ3</f>
        <v>41961</v>
      </c>
      <c r="LK2" s="65">
        <f t="shared" ref="LK2" ca="1" si="286">DATEVALUE(CONCATENATE($A$1,"-01-01"))+LK3</f>
        <v>41962</v>
      </c>
      <c r="LL2" s="65">
        <f t="shared" ref="LL2" ca="1" si="287">DATEVALUE(CONCATENATE($A$1,"-01-01"))+LL3</f>
        <v>41963</v>
      </c>
      <c r="LM2" s="65">
        <f t="shared" ref="LM2" ca="1" si="288">DATEVALUE(CONCATENATE($A$1,"-01-01"))+LM3</f>
        <v>41964</v>
      </c>
      <c r="LN2" s="65">
        <f t="shared" ref="LN2" ca="1" si="289">DATEVALUE(CONCATENATE($A$1,"-01-01"))+LN3</f>
        <v>41965</v>
      </c>
      <c r="LO2" s="65">
        <f t="shared" ref="LO2" ca="1" si="290">DATEVALUE(CONCATENATE($A$1,"-01-01"))+LO3</f>
        <v>41966</v>
      </c>
      <c r="LP2" s="65">
        <f t="shared" ref="LP2" ca="1" si="291">DATEVALUE(CONCATENATE($A$1,"-01-01"))+LP3</f>
        <v>41967</v>
      </c>
      <c r="LQ2" s="65">
        <f t="shared" ref="LQ2" ca="1" si="292">DATEVALUE(CONCATENATE($A$1,"-01-01"))+LQ3</f>
        <v>41968</v>
      </c>
      <c r="LR2" s="65">
        <f t="shared" ref="LR2" ca="1" si="293">DATEVALUE(CONCATENATE($A$1,"-01-01"))+LR3</f>
        <v>41969</v>
      </c>
      <c r="LS2" s="65">
        <f t="shared" ref="LS2" ca="1" si="294">DATEVALUE(CONCATENATE($A$1,"-01-01"))+LS3</f>
        <v>41970</v>
      </c>
      <c r="LT2" s="65">
        <f t="shared" ref="LT2" ca="1" si="295">DATEVALUE(CONCATENATE($A$1,"-01-01"))+LT3</f>
        <v>41971</v>
      </c>
      <c r="LU2" s="65">
        <f t="shared" ref="LU2" ca="1" si="296">DATEVALUE(CONCATENATE($A$1,"-01-01"))+LU3</f>
        <v>41972</v>
      </c>
      <c r="LV2" s="65">
        <f t="shared" ref="LV2" ca="1" si="297">DATEVALUE(CONCATENATE($A$1,"-01-01"))+LV3</f>
        <v>41973</v>
      </c>
      <c r="LW2" s="65">
        <f t="shared" ref="LW2" ca="1" si="298">DATEVALUE(CONCATENATE($A$1,"-01-01"))+LW3</f>
        <v>41974</v>
      </c>
      <c r="LX2" s="65">
        <f t="shared" ref="LX2" ca="1" si="299">DATEVALUE(CONCATENATE($A$1,"-01-01"))+LX3</f>
        <v>41975</v>
      </c>
      <c r="LY2" s="65">
        <f t="shared" ref="LY2" ca="1" si="300">DATEVALUE(CONCATENATE($A$1,"-01-01"))+LY3</f>
        <v>41976</v>
      </c>
      <c r="LZ2" s="65">
        <f t="shared" ref="LZ2" ca="1" si="301">DATEVALUE(CONCATENATE($A$1,"-01-01"))+LZ3</f>
        <v>41977</v>
      </c>
      <c r="MA2" s="65">
        <f t="shared" ref="MA2" ca="1" si="302">DATEVALUE(CONCATENATE($A$1,"-01-01"))+MA3</f>
        <v>41978</v>
      </c>
      <c r="MB2" s="65">
        <f t="shared" ref="MB2" ca="1" si="303">DATEVALUE(CONCATENATE($A$1,"-01-01"))+MB3</f>
        <v>41979</v>
      </c>
      <c r="MC2" s="65">
        <f t="shared" ref="MC2" ca="1" si="304">DATEVALUE(CONCATENATE($A$1,"-01-01"))+MC3</f>
        <v>41980</v>
      </c>
      <c r="MD2" s="65">
        <f t="shared" ref="MD2" ca="1" si="305">DATEVALUE(CONCATENATE($A$1,"-01-01"))+MD3</f>
        <v>41981</v>
      </c>
      <c r="ME2" s="65">
        <f t="shared" ref="ME2" ca="1" si="306">DATEVALUE(CONCATENATE($A$1,"-01-01"))+ME3</f>
        <v>41982</v>
      </c>
      <c r="MF2" s="65">
        <f t="shared" ref="MF2" ca="1" si="307">DATEVALUE(CONCATENATE($A$1,"-01-01"))+MF3</f>
        <v>41983</v>
      </c>
      <c r="MG2" s="65">
        <f t="shared" ref="MG2" ca="1" si="308">DATEVALUE(CONCATENATE($A$1,"-01-01"))+MG3</f>
        <v>41984</v>
      </c>
      <c r="MH2" s="65">
        <f t="shared" ref="MH2" ca="1" si="309">DATEVALUE(CONCATENATE($A$1,"-01-01"))+MH3</f>
        <v>41985</v>
      </c>
      <c r="MI2" s="65">
        <f t="shared" ref="MI2" ca="1" si="310">DATEVALUE(CONCATENATE($A$1,"-01-01"))+MI3</f>
        <v>41986</v>
      </c>
      <c r="MJ2" s="65">
        <f t="shared" ref="MJ2" ca="1" si="311">DATEVALUE(CONCATENATE($A$1,"-01-01"))+MJ3</f>
        <v>41987</v>
      </c>
      <c r="MK2" s="65">
        <f t="shared" ref="MK2" ca="1" si="312">DATEVALUE(CONCATENATE($A$1,"-01-01"))+MK3</f>
        <v>41988</v>
      </c>
      <c r="ML2" s="65">
        <f t="shared" ref="ML2" ca="1" si="313">DATEVALUE(CONCATENATE($A$1,"-01-01"))+ML3</f>
        <v>41989</v>
      </c>
      <c r="MM2" s="65">
        <f t="shared" ref="MM2" ca="1" si="314">DATEVALUE(CONCATENATE($A$1,"-01-01"))+MM3</f>
        <v>41990</v>
      </c>
      <c r="MN2" s="65">
        <f t="shared" ref="MN2" ca="1" si="315">DATEVALUE(CONCATENATE($A$1,"-01-01"))+MN3</f>
        <v>41991</v>
      </c>
      <c r="MO2" s="65">
        <f t="shared" ref="MO2" ca="1" si="316">DATEVALUE(CONCATENATE($A$1,"-01-01"))+MO3</f>
        <v>41992</v>
      </c>
      <c r="MP2" s="65">
        <f t="shared" ref="MP2" ca="1" si="317">DATEVALUE(CONCATENATE($A$1,"-01-01"))+MP3</f>
        <v>41993</v>
      </c>
      <c r="MQ2" s="65">
        <f t="shared" ref="MQ2" ca="1" si="318">DATEVALUE(CONCATENATE($A$1,"-01-01"))+MQ3</f>
        <v>41994</v>
      </c>
      <c r="MR2" s="65">
        <f t="shared" ref="MR2" ca="1" si="319">DATEVALUE(CONCATENATE($A$1,"-01-01"))+MR3</f>
        <v>41995</v>
      </c>
      <c r="MS2" s="65">
        <f t="shared" ref="MS2" ca="1" si="320">DATEVALUE(CONCATENATE($A$1,"-01-01"))+MS3</f>
        <v>41996</v>
      </c>
      <c r="MT2" s="65">
        <f t="shared" ref="MT2" ca="1" si="321">DATEVALUE(CONCATENATE($A$1,"-01-01"))+MT3</f>
        <v>41997</v>
      </c>
      <c r="MU2" s="65">
        <f t="shared" ref="MU2" ca="1" si="322">DATEVALUE(CONCATENATE($A$1,"-01-01"))+MU3</f>
        <v>41998</v>
      </c>
      <c r="MV2" s="65">
        <f t="shared" ref="MV2" ca="1" si="323">DATEVALUE(CONCATENATE($A$1,"-01-01"))+MV3</f>
        <v>41999</v>
      </c>
      <c r="MW2" s="65">
        <f t="shared" ref="MW2" ca="1" si="324">DATEVALUE(CONCATENATE($A$1,"-01-01"))+MW3</f>
        <v>42000</v>
      </c>
      <c r="MX2" s="65">
        <f t="shared" ref="MX2" ca="1" si="325">DATEVALUE(CONCATENATE($A$1,"-01-01"))+MX3</f>
        <v>42001</v>
      </c>
      <c r="MY2" s="65">
        <f t="shared" ref="MY2" ca="1" si="326">DATEVALUE(CONCATENATE($A$1,"-01-01"))+MY3</f>
        <v>42002</v>
      </c>
      <c r="MZ2" s="65">
        <f t="shared" ref="MZ2" ca="1" si="327">DATEVALUE(CONCATENATE($A$1,"-01-01"))+MZ3</f>
        <v>42003</v>
      </c>
      <c r="NA2" s="65">
        <f t="shared" ref="NA2" ca="1" si="328">DATEVALUE(CONCATENATE($A$1,"-01-01"))+NA3</f>
        <v>42004</v>
      </c>
      <c r="NB2" s="65">
        <f t="shared" ref="NB2" ca="1" si="329">DATEVALUE(CONCATENATE($A$1,"-01-01"))+NB3</f>
        <v>42005</v>
      </c>
      <c r="NC2" s="65">
        <f t="shared" ref="NC2" ca="1" si="330">DATEVALUE(CONCATENATE($A$1,"-01-01"))+NC3</f>
        <v>42006</v>
      </c>
      <c r="ND2" s="65">
        <f t="shared" ref="ND2" ca="1" si="331">DATEVALUE(CONCATENATE($A$1,"-01-01"))+ND3</f>
        <v>42007</v>
      </c>
      <c r="NE2" s="65">
        <f t="shared" ref="NE2" ca="1" si="332">DATEVALUE(CONCATENATE($A$1,"-01-01"))+NE3</f>
        <v>42008</v>
      </c>
      <c r="NF2" s="65">
        <f t="shared" ref="NF2" ca="1" si="333">DATEVALUE(CONCATENATE($A$1,"-01-01"))+NF3</f>
        <v>42009</v>
      </c>
      <c r="NG2" s="65">
        <f t="shared" ref="NG2" ca="1" si="334">DATEVALUE(CONCATENATE($A$1,"-01-01"))+NG3</f>
        <v>42010</v>
      </c>
      <c r="NH2" s="65">
        <f t="shared" ref="NH2" ca="1" si="335">DATEVALUE(CONCATENATE($A$1,"-01-01"))+NH3</f>
        <v>42011</v>
      </c>
      <c r="NI2" s="65">
        <f t="shared" ref="NI2" ca="1" si="336">DATEVALUE(CONCATENATE($A$1,"-01-01"))+NI3</f>
        <v>42012</v>
      </c>
      <c r="NJ2" s="65">
        <f t="shared" ref="NJ2" ca="1" si="337">DATEVALUE(CONCATENATE($A$1,"-01-01"))+NJ3</f>
        <v>42013</v>
      </c>
      <c r="NK2" s="65">
        <f t="shared" ref="NK2" ca="1" si="338">DATEVALUE(CONCATENATE($A$1,"-01-01"))+NK3</f>
        <v>42014</v>
      </c>
      <c r="NL2" s="65">
        <f t="shared" ref="NL2" ca="1" si="339">DATEVALUE(CONCATENATE($A$1,"-01-01"))+NL3</f>
        <v>42015</v>
      </c>
      <c r="NM2" s="65">
        <f t="shared" ref="NM2" ca="1" si="340">DATEVALUE(CONCATENATE($A$1,"-01-01"))+NM3</f>
        <v>42016</v>
      </c>
      <c r="NN2" s="65">
        <f t="shared" ref="NN2" ca="1" si="341">DATEVALUE(CONCATENATE($A$1,"-01-01"))+NN3</f>
        <v>42017</v>
      </c>
      <c r="NO2" s="65">
        <f t="shared" ref="NO2" ca="1" si="342">DATEVALUE(CONCATENATE($A$1,"-01-01"))+NO3</f>
        <v>42018</v>
      </c>
      <c r="NP2" s="65">
        <f t="shared" ref="NP2" ca="1" si="343">DATEVALUE(CONCATENATE($A$1,"-01-01"))+NP3</f>
        <v>42019</v>
      </c>
      <c r="NQ2" s="65">
        <f t="shared" ref="NQ2" ca="1" si="344">DATEVALUE(CONCATENATE($A$1,"-01-01"))+NQ3</f>
        <v>42020</v>
      </c>
      <c r="NR2" s="65">
        <f t="shared" ref="NR2" ca="1" si="345">DATEVALUE(CONCATENATE($A$1,"-01-01"))+NR3</f>
        <v>42021</v>
      </c>
      <c r="NS2" s="65">
        <f t="shared" ref="NS2" ca="1" si="346">DATEVALUE(CONCATENATE($A$1,"-01-01"))+NS3</f>
        <v>42022</v>
      </c>
      <c r="NT2" s="65">
        <f t="shared" ref="NT2" ca="1" si="347">DATEVALUE(CONCATENATE($A$1,"-01-01"))+NT3</f>
        <v>42023</v>
      </c>
      <c r="NU2" s="65">
        <f t="shared" ref="NU2" ca="1" si="348">DATEVALUE(CONCATENATE($A$1,"-01-01"))+NU3</f>
        <v>42024</v>
      </c>
      <c r="NV2" s="65">
        <f t="shared" ref="NV2" ca="1" si="349">DATEVALUE(CONCATENATE($A$1,"-01-01"))+NV3</f>
        <v>42025</v>
      </c>
      <c r="NW2" s="65">
        <f t="shared" ref="NW2" ca="1" si="350">DATEVALUE(CONCATENATE($A$1,"-01-01"))+NW3</f>
        <v>42026</v>
      </c>
      <c r="NX2" s="65">
        <f t="shared" ref="NX2" ca="1" si="351">DATEVALUE(CONCATENATE($A$1,"-01-01"))+NX3</f>
        <v>42027</v>
      </c>
      <c r="NY2" s="65">
        <f t="shared" ref="NY2" ca="1" si="352">DATEVALUE(CONCATENATE($A$1,"-01-01"))+NY3</f>
        <v>42028</v>
      </c>
      <c r="NZ2" s="65">
        <f t="shared" ref="NZ2" ca="1" si="353">DATEVALUE(CONCATENATE($A$1,"-01-01"))+NZ3</f>
        <v>42029</v>
      </c>
      <c r="OA2" s="65">
        <f t="shared" ref="OA2" ca="1" si="354">DATEVALUE(CONCATENATE($A$1,"-01-01"))+OA3</f>
        <v>42030</v>
      </c>
      <c r="OB2" s="65">
        <f t="shared" ref="OB2" ca="1" si="355">DATEVALUE(CONCATENATE($A$1,"-01-01"))+OB3</f>
        <v>42031</v>
      </c>
      <c r="OC2" s="65">
        <f t="shared" ref="OC2" ca="1" si="356">DATEVALUE(CONCATENATE($A$1,"-01-01"))+OC3</f>
        <v>42032</v>
      </c>
      <c r="OD2" s="65">
        <f t="shared" ref="OD2" ca="1" si="357">DATEVALUE(CONCATENATE($A$1,"-01-01"))+OD3</f>
        <v>42033</v>
      </c>
      <c r="OE2" s="65">
        <f t="shared" ref="OE2" ca="1" si="358">DATEVALUE(CONCATENATE($A$1,"-01-01"))+OE3</f>
        <v>42034</v>
      </c>
      <c r="OF2" s="65">
        <f t="shared" ref="OF2" ca="1" si="359">DATEVALUE(CONCATENATE($A$1,"-01-01"))+OF3</f>
        <v>42035</v>
      </c>
      <c r="OG2" s="65">
        <f t="shared" ref="OG2" ca="1" si="360">DATEVALUE(CONCATENATE($A$1,"-01-01"))+OG3</f>
        <v>42036</v>
      </c>
      <c r="OH2" s="65">
        <f t="shared" ref="OH2" ca="1" si="361">DATEVALUE(CONCATENATE($A$1,"-01-01"))+OH3</f>
        <v>42037</v>
      </c>
      <c r="OI2" s="65">
        <f t="shared" ref="OI2" ca="1" si="362">DATEVALUE(CONCATENATE($A$1,"-01-01"))+OI3</f>
        <v>42038</v>
      </c>
      <c r="OJ2" s="65">
        <f t="shared" ref="OJ2" ca="1" si="363">DATEVALUE(CONCATENATE($A$1,"-01-01"))+OJ3</f>
        <v>42039</v>
      </c>
      <c r="OK2" s="65">
        <f t="shared" ref="OK2" ca="1" si="364">DATEVALUE(CONCATENATE($A$1,"-01-01"))+OK3</f>
        <v>42040</v>
      </c>
      <c r="OL2" s="65">
        <f t="shared" ref="OL2" ca="1" si="365">DATEVALUE(CONCATENATE($A$1,"-01-01"))+OL3</f>
        <v>42041</v>
      </c>
      <c r="OM2" s="65">
        <f t="shared" ref="OM2" ca="1" si="366">DATEVALUE(CONCATENATE($A$1,"-01-01"))+OM3</f>
        <v>42042</v>
      </c>
      <c r="ON2" s="65">
        <f t="shared" ref="ON2" ca="1" si="367">DATEVALUE(CONCATENATE($A$1,"-01-01"))+ON3</f>
        <v>42043</v>
      </c>
      <c r="OO2" s="65">
        <f t="shared" ref="OO2" ca="1" si="368">DATEVALUE(CONCATENATE($A$1,"-01-01"))+OO3</f>
        <v>42044</v>
      </c>
      <c r="OP2" s="65">
        <f t="shared" ref="OP2" ca="1" si="369">DATEVALUE(CONCATENATE($A$1,"-01-01"))+OP3</f>
        <v>42045</v>
      </c>
      <c r="OQ2" s="65">
        <f t="shared" ref="OQ2" ca="1" si="370">DATEVALUE(CONCATENATE($A$1,"-01-01"))+OQ3</f>
        <v>42046</v>
      </c>
      <c r="OR2" s="65">
        <f t="shared" ref="OR2" ca="1" si="371">DATEVALUE(CONCATENATE($A$1,"-01-01"))+OR3</f>
        <v>42047</v>
      </c>
      <c r="OS2" s="65">
        <f t="shared" ref="OS2" ca="1" si="372">DATEVALUE(CONCATENATE($A$1,"-01-01"))+OS3</f>
        <v>42048</v>
      </c>
      <c r="OT2" s="65">
        <f t="shared" ref="OT2" ca="1" si="373">DATEVALUE(CONCATENATE($A$1,"-01-01"))+OT3</f>
        <v>42049</v>
      </c>
      <c r="OU2" s="65">
        <f t="shared" ref="OU2" ca="1" si="374">DATEVALUE(CONCATENATE($A$1,"-01-01"))+OU3</f>
        <v>42050</v>
      </c>
      <c r="OV2" s="65">
        <f t="shared" ref="OV2" ca="1" si="375">DATEVALUE(CONCATENATE($A$1,"-01-01"))+OV3</f>
        <v>42051</v>
      </c>
      <c r="OW2" s="65">
        <f t="shared" ref="OW2" ca="1" si="376">DATEVALUE(CONCATENATE($A$1,"-01-01"))+OW3</f>
        <v>42052</v>
      </c>
      <c r="OX2" s="65">
        <f t="shared" ref="OX2" ca="1" si="377">DATEVALUE(CONCATENATE($A$1,"-01-01"))+OX3</f>
        <v>42053</v>
      </c>
      <c r="OY2" s="65">
        <f t="shared" ref="OY2" ca="1" si="378">DATEVALUE(CONCATENATE($A$1,"-01-01"))+OY3</f>
        <v>42054</v>
      </c>
      <c r="OZ2" s="65">
        <f t="shared" ref="OZ2" ca="1" si="379">DATEVALUE(CONCATENATE($A$1,"-01-01"))+OZ3</f>
        <v>42055</v>
      </c>
      <c r="PA2" s="65">
        <f t="shared" ref="PA2" ca="1" si="380">DATEVALUE(CONCATENATE($A$1,"-01-01"))+PA3</f>
        <v>42056</v>
      </c>
      <c r="PB2" s="65">
        <f t="shared" ref="PB2" ca="1" si="381">DATEVALUE(CONCATENATE($A$1,"-01-01"))+PB3</f>
        <v>42057</v>
      </c>
      <c r="PC2" s="65">
        <f t="shared" ref="PC2" ca="1" si="382">DATEVALUE(CONCATENATE($A$1,"-01-01"))+PC3</f>
        <v>42058</v>
      </c>
      <c r="PD2" s="65">
        <f t="shared" ref="PD2" ca="1" si="383">DATEVALUE(CONCATENATE($A$1,"-01-01"))+PD3</f>
        <v>42059</v>
      </c>
      <c r="PE2" s="65">
        <f t="shared" ref="PE2" ca="1" si="384">DATEVALUE(CONCATENATE($A$1,"-01-01"))+PE3</f>
        <v>42060</v>
      </c>
      <c r="PF2" s="65">
        <f t="shared" ref="PF2" ca="1" si="385">DATEVALUE(CONCATENATE($A$1,"-01-01"))+PF3</f>
        <v>42061</v>
      </c>
      <c r="PG2" s="65">
        <f t="shared" ref="PG2" ca="1" si="386">DATEVALUE(CONCATENATE($A$1,"-01-01"))+PG3</f>
        <v>42062</v>
      </c>
      <c r="PH2" s="65">
        <f t="shared" ref="PH2" ca="1" si="387">DATEVALUE(CONCATENATE($A$1,"-01-01"))+PH3</f>
        <v>42063</v>
      </c>
      <c r="PI2" s="65">
        <f t="shared" ref="PI2" ca="1" si="388">DATEVALUE(CONCATENATE($A$1,"-01-01"))+PI3</f>
        <v>42064</v>
      </c>
      <c r="PJ2" s="65">
        <f t="shared" ref="PJ2" ca="1" si="389">DATEVALUE(CONCATENATE($A$1,"-01-01"))+PJ3</f>
        <v>42065</v>
      </c>
      <c r="PK2" s="65">
        <f t="shared" ref="PK2" ca="1" si="390">DATEVALUE(CONCATENATE($A$1,"-01-01"))+PK3</f>
        <v>42066</v>
      </c>
      <c r="PL2" s="65">
        <f t="shared" ref="PL2" ca="1" si="391">DATEVALUE(CONCATENATE($A$1,"-01-01"))+PL3</f>
        <v>42067</v>
      </c>
      <c r="PM2" s="65">
        <f t="shared" ref="PM2" ca="1" si="392">DATEVALUE(CONCATENATE($A$1,"-01-01"))+PM3</f>
        <v>42068</v>
      </c>
      <c r="PN2" s="65">
        <f t="shared" ref="PN2" ca="1" si="393">DATEVALUE(CONCATENATE($A$1,"-01-01"))+PN3</f>
        <v>42069</v>
      </c>
      <c r="PO2" s="65">
        <f t="shared" ref="PO2" ca="1" si="394">DATEVALUE(CONCATENATE($A$1,"-01-01"))+PO3</f>
        <v>42070</v>
      </c>
    </row>
    <row r="3" spans="1:431" s="65" customFormat="1" ht="13.5" hidden="1" customHeight="1" x14ac:dyDescent="0.2">
      <c r="A3" s="88">
        <v>0</v>
      </c>
      <c r="B3" s="88">
        <v>1</v>
      </c>
      <c r="C3" s="88">
        <v>2</v>
      </c>
      <c r="D3" s="88">
        <v>3</v>
      </c>
      <c r="E3" s="88">
        <v>4</v>
      </c>
      <c r="F3" s="88">
        <v>5</v>
      </c>
      <c r="G3" s="88">
        <v>6</v>
      </c>
      <c r="H3" s="88">
        <v>7</v>
      </c>
      <c r="I3" s="88">
        <v>8</v>
      </c>
      <c r="J3" s="88">
        <v>9</v>
      </c>
      <c r="K3" s="88">
        <v>10</v>
      </c>
      <c r="L3" s="88">
        <v>11</v>
      </c>
      <c r="M3" s="88">
        <v>12</v>
      </c>
      <c r="N3" s="88">
        <v>13</v>
      </c>
      <c r="O3" s="88">
        <v>14</v>
      </c>
      <c r="P3" s="88">
        <v>15</v>
      </c>
      <c r="Q3" s="88">
        <v>16</v>
      </c>
      <c r="R3" s="88">
        <v>17</v>
      </c>
      <c r="S3" s="88">
        <v>18</v>
      </c>
      <c r="T3" s="88">
        <v>19</v>
      </c>
      <c r="U3" s="88">
        <v>20</v>
      </c>
      <c r="V3" s="88">
        <v>21</v>
      </c>
      <c r="W3" s="88">
        <v>22</v>
      </c>
      <c r="X3" s="88">
        <v>23</v>
      </c>
      <c r="Y3" s="88">
        <v>24</v>
      </c>
      <c r="Z3" s="88">
        <v>25</v>
      </c>
      <c r="AA3" s="88">
        <v>26</v>
      </c>
      <c r="AB3" s="88">
        <v>27</v>
      </c>
      <c r="AC3" s="88">
        <v>28</v>
      </c>
      <c r="AD3" s="88">
        <v>29</v>
      </c>
      <c r="AE3" s="88">
        <v>30</v>
      </c>
      <c r="AF3" s="88">
        <v>31</v>
      </c>
      <c r="AG3" s="88">
        <v>32</v>
      </c>
      <c r="AH3" s="88">
        <v>33</v>
      </c>
      <c r="AI3" s="88">
        <v>34</v>
      </c>
      <c r="AJ3" s="88">
        <v>35</v>
      </c>
      <c r="AK3" s="88">
        <v>36</v>
      </c>
      <c r="AL3" s="88">
        <v>37</v>
      </c>
      <c r="AM3" s="88">
        <v>38</v>
      </c>
      <c r="AN3" s="88">
        <v>39</v>
      </c>
      <c r="AO3" s="88">
        <v>40</v>
      </c>
      <c r="AP3" s="88">
        <v>41</v>
      </c>
      <c r="AQ3" s="88">
        <v>42</v>
      </c>
      <c r="AR3" s="88">
        <v>43</v>
      </c>
      <c r="AS3" s="88">
        <v>44</v>
      </c>
      <c r="AT3" s="88">
        <v>45</v>
      </c>
      <c r="AU3" s="88">
        <v>46</v>
      </c>
      <c r="AV3" s="88">
        <v>47</v>
      </c>
      <c r="AW3" s="88">
        <v>48</v>
      </c>
      <c r="AX3" s="88">
        <v>49</v>
      </c>
      <c r="AY3" s="88">
        <v>50</v>
      </c>
      <c r="AZ3" s="88">
        <v>51</v>
      </c>
      <c r="BA3" s="88">
        <v>52</v>
      </c>
      <c r="BB3" s="88">
        <v>53</v>
      </c>
      <c r="BC3" s="88">
        <v>54</v>
      </c>
      <c r="BD3" s="88">
        <v>55</v>
      </c>
      <c r="BE3" s="88">
        <v>56</v>
      </c>
      <c r="BF3" s="88">
        <v>57</v>
      </c>
      <c r="BG3" s="88">
        <v>58</v>
      </c>
      <c r="BH3" s="88">
        <v>59</v>
      </c>
      <c r="BI3" s="88">
        <v>60</v>
      </c>
      <c r="BJ3" s="88">
        <v>61</v>
      </c>
      <c r="BK3" s="88">
        <v>62</v>
      </c>
      <c r="BL3" s="88">
        <v>63</v>
      </c>
      <c r="BM3" s="88">
        <v>64</v>
      </c>
      <c r="BN3" s="88">
        <v>65</v>
      </c>
      <c r="BO3" s="88">
        <v>66</v>
      </c>
      <c r="BP3" s="88">
        <v>67</v>
      </c>
      <c r="BQ3" s="88">
        <v>68</v>
      </c>
      <c r="BR3" s="88">
        <v>69</v>
      </c>
      <c r="BS3" s="88">
        <v>70</v>
      </c>
      <c r="BT3" s="88">
        <v>71</v>
      </c>
      <c r="BU3" s="88">
        <v>72</v>
      </c>
      <c r="BV3" s="88">
        <v>73</v>
      </c>
      <c r="BW3" s="88">
        <v>74</v>
      </c>
      <c r="BX3" s="88">
        <v>75</v>
      </c>
      <c r="BY3" s="88">
        <v>76</v>
      </c>
      <c r="BZ3" s="88">
        <v>77</v>
      </c>
      <c r="CA3" s="88">
        <v>78</v>
      </c>
      <c r="CB3" s="88">
        <v>79</v>
      </c>
      <c r="CC3" s="88">
        <v>80</v>
      </c>
      <c r="CD3" s="88">
        <v>81</v>
      </c>
      <c r="CE3" s="88">
        <v>82</v>
      </c>
      <c r="CF3" s="88">
        <v>83</v>
      </c>
      <c r="CG3" s="88">
        <v>84</v>
      </c>
      <c r="CH3" s="88">
        <v>85</v>
      </c>
      <c r="CI3" s="88">
        <v>86</v>
      </c>
      <c r="CJ3" s="88">
        <v>87</v>
      </c>
      <c r="CK3" s="88">
        <v>88</v>
      </c>
      <c r="CL3" s="88">
        <v>89</v>
      </c>
      <c r="CM3" s="88">
        <v>90</v>
      </c>
      <c r="CN3" s="88">
        <v>91</v>
      </c>
      <c r="CO3" s="88">
        <v>92</v>
      </c>
      <c r="CP3" s="88">
        <v>93</v>
      </c>
      <c r="CQ3" s="88">
        <v>94</v>
      </c>
      <c r="CR3" s="88">
        <v>95</v>
      </c>
      <c r="CS3" s="88">
        <v>96</v>
      </c>
      <c r="CT3" s="88">
        <v>97</v>
      </c>
      <c r="CU3" s="88">
        <v>98</v>
      </c>
      <c r="CV3" s="88">
        <v>99</v>
      </c>
      <c r="CW3" s="88">
        <v>100</v>
      </c>
      <c r="CX3" s="88">
        <v>101</v>
      </c>
      <c r="CY3" s="88">
        <v>102</v>
      </c>
      <c r="CZ3" s="88">
        <v>103</v>
      </c>
      <c r="DA3" s="88">
        <v>104</v>
      </c>
      <c r="DB3" s="88">
        <v>105</v>
      </c>
      <c r="DC3" s="88">
        <v>106</v>
      </c>
      <c r="DD3" s="88">
        <v>107</v>
      </c>
      <c r="DE3" s="88">
        <v>108</v>
      </c>
      <c r="DF3" s="88">
        <v>109</v>
      </c>
      <c r="DG3" s="88">
        <v>110</v>
      </c>
      <c r="DH3" s="88">
        <v>111</v>
      </c>
      <c r="DI3" s="88">
        <v>112</v>
      </c>
      <c r="DJ3" s="88">
        <v>113</v>
      </c>
      <c r="DK3" s="88">
        <v>114</v>
      </c>
      <c r="DL3" s="88">
        <v>115</v>
      </c>
      <c r="DM3" s="88">
        <v>116</v>
      </c>
      <c r="DN3" s="88">
        <v>117</v>
      </c>
      <c r="DO3" s="88">
        <v>118</v>
      </c>
      <c r="DP3" s="88">
        <v>119</v>
      </c>
      <c r="DQ3" s="88">
        <v>120</v>
      </c>
      <c r="DR3" s="88">
        <v>121</v>
      </c>
      <c r="DS3" s="88">
        <v>122</v>
      </c>
      <c r="DT3" s="88">
        <v>123</v>
      </c>
      <c r="DU3" s="88">
        <v>124</v>
      </c>
      <c r="DV3" s="88">
        <v>125</v>
      </c>
      <c r="DW3" s="88">
        <v>126</v>
      </c>
      <c r="DX3" s="88">
        <v>127</v>
      </c>
      <c r="DY3" s="88">
        <v>128</v>
      </c>
      <c r="DZ3" s="88">
        <v>129</v>
      </c>
      <c r="EA3" s="88">
        <v>130</v>
      </c>
      <c r="EB3" s="88">
        <v>131</v>
      </c>
      <c r="EC3" s="88">
        <v>132</v>
      </c>
      <c r="ED3" s="88">
        <v>133</v>
      </c>
      <c r="EE3" s="88">
        <v>134</v>
      </c>
      <c r="EF3" s="88">
        <v>135</v>
      </c>
      <c r="EG3" s="88">
        <v>136</v>
      </c>
      <c r="EH3" s="88">
        <v>137</v>
      </c>
      <c r="EI3" s="88">
        <v>138</v>
      </c>
      <c r="EJ3" s="88">
        <v>139</v>
      </c>
      <c r="EK3" s="88">
        <v>140</v>
      </c>
      <c r="EL3" s="88">
        <v>141</v>
      </c>
      <c r="EM3" s="88">
        <v>142</v>
      </c>
      <c r="EN3" s="88">
        <v>143</v>
      </c>
      <c r="EO3" s="88">
        <v>144</v>
      </c>
      <c r="EP3" s="88">
        <v>145</v>
      </c>
      <c r="EQ3" s="88">
        <v>146</v>
      </c>
      <c r="ER3" s="88">
        <v>147</v>
      </c>
      <c r="ES3" s="88">
        <v>148</v>
      </c>
      <c r="ET3" s="88">
        <v>149</v>
      </c>
      <c r="EU3" s="88">
        <v>150</v>
      </c>
      <c r="EV3" s="88">
        <v>151</v>
      </c>
      <c r="EW3" s="88">
        <v>152</v>
      </c>
      <c r="EX3" s="88">
        <v>153</v>
      </c>
      <c r="EY3" s="88">
        <v>154</v>
      </c>
      <c r="EZ3" s="88">
        <v>155</v>
      </c>
      <c r="FA3" s="88">
        <v>156</v>
      </c>
      <c r="FB3" s="88">
        <v>157</v>
      </c>
      <c r="FC3" s="88">
        <v>158</v>
      </c>
      <c r="FD3" s="88">
        <v>159</v>
      </c>
      <c r="FE3" s="88">
        <v>160</v>
      </c>
      <c r="FF3" s="88">
        <v>161</v>
      </c>
      <c r="FG3" s="88">
        <v>162</v>
      </c>
      <c r="FH3" s="88">
        <v>163</v>
      </c>
      <c r="FI3" s="88">
        <v>164</v>
      </c>
      <c r="FJ3" s="88">
        <v>165</v>
      </c>
      <c r="FK3" s="88">
        <v>166</v>
      </c>
      <c r="FL3" s="88">
        <v>167</v>
      </c>
      <c r="FM3" s="88">
        <v>168</v>
      </c>
      <c r="FN3" s="88">
        <v>169</v>
      </c>
      <c r="FO3" s="88">
        <v>170</v>
      </c>
      <c r="FP3" s="88">
        <v>171</v>
      </c>
      <c r="FQ3" s="88">
        <v>172</v>
      </c>
      <c r="FR3" s="88">
        <v>173</v>
      </c>
      <c r="FS3" s="88">
        <v>174</v>
      </c>
      <c r="FT3" s="88">
        <v>175</v>
      </c>
      <c r="FU3" s="88">
        <v>176</v>
      </c>
      <c r="FV3" s="88">
        <v>177</v>
      </c>
      <c r="FW3" s="88">
        <v>178</v>
      </c>
      <c r="FX3" s="88">
        <v>179</v>
      </c>
      <c r="FY3" s="88">
        <v>180</v>
      </c>
      <c r="FZ3" s="88">
        <v>181</v>
      </c>
      <c r="GA3" s="88">
        <v>182</v>
      </c>
      <c r="GB3" s="88">
        <v>183</v>
      </c>
      <c r="GC3" s="88">
        <v>184</v>
      </c>
      <c r="GD3" s="88">
        <v>185</v>
      </c>
      <c r="GE3" s="88">
        <v>186</v>
      </c>
      <c r="GF3" s="88">
        <v>187</v>
      </c>
      <c r="GG3" s="88">
        <v>188</v>
      </c>
      <c r="GH3" s="88">
        <v>189</v>
      </c>
      <c r="GI3" s="88">
        <v>190</v>
      </c>
      <c r="GJ3" s="88">
        <v>191</v>
      </c>
      <c r="GK3" s="88">
        <v>192</v>
      </c>
      <c r="GL3" s="88">
        <v>193</v>
      </c>
      <c r="GM3" s="88">
        <v>194</v>
      </c>
      <c r="GN3" s="88">
        <v>195</v>
      </c>
      <c r="GO3" s="88">
        <v>196</v>
      </c>
      <c r="GP3" s="88">
        <v>197</v>
      </c>
      <c r="GQ3" s="88">
        <v>198</v>
      </c>
      <c r="GR3" s="88">
        <v>199</v>
      </c>
      <c r="GS3" s="88">
        <v>200</v>
      </c>
      <c r="GT3" s="88">
        <v>201</v>
      </c>
      <c r="GU3" s="88">
        <v>202</v>
      </c>
      <c r="GV3" s="88">
        <v>203</v>
      </c>
      <c r="GW3" s="88">
        <v>204</v>
      </c>
      <c r="GX3" s="88">
        <v>205</v>
      </c>
      <c r="GY3" s="88">
        <v>206</v>
      </c>
      <c r="GZ3" s="88">
        <v>207</v>
      </c>
      <c r="HA3" s="88">
        <v>208</v>
      </c>
      <c r="HB3" s="88">
        <v>209</v>
      </c>
      <c r="HC3" s="88">
        <v>210</v>
      </c>
      <c r="HD3" s="88">
        <v>211</v>
      </c>
      <c r="HE3" s="88">
        <v>212</v>
      </c>
      <c r="HF3" s="88">
        <v>213</v>
      </c>
      <c r="HG3" s="88">
        <v>214</v>
      </c>
      <c r="HH3" s="88">
        <v>215</v>
      </c>
      <c r="HI3" s="88">
        <v>216</v>
      </c>
      <c r="HJ3" s="88">
        <v>217</v>
      </c>
      <c r="HK3" s="88">
        <v>218</v>
      </c>
      <c r="HL3" s="88">
        <v>219</v>
      </c>
      <c r="HM3" s="88">
        <v>220</v>
      </c>
      <c r="HN3" s="88">
        <v>221</v>
      </c>
      <c r="HO3" s="88">
        <v>222</v>
      </c>
      <c r="HP3" s="88">
        <v>223</v>
      </c>
      <c r="HQ3" s="88">
        <v>224</v>
      </c>
      <c r="HR3" s="88">
        <v>225</v>
      </c>
      <c r="HS3" s="88">
        <v>226</v>
      </c>
      <c r="HT3" s="88">
        <v>227</v>
      </c>
      <c r="HU3" s="88">
        <v>228</v>
      </c>
      <c r="HV3" s="88">
        <v>229</v>
      </c>
      <c r="HW3" s="88">
        <v>230</v>
      </c>
      <c r="HX3" s="88">
        <v>231</v>
      </c>
      <c r="HY3" s="88">
        <v>232</v>
      </c>
      <c r="HZ3" s="88">
        <v>233</v>
      </c>
      <c r="IA3" s="88">
        <v>234</v>
      </c>
      <c r="IB3" s="88">
        <v>235</v>
      </c>
      <c r="IC3" s="88">
        <v>236</v>
      </c>
      <c r="ID3" s="88">
        <v>237</v>
      </c>
      <c r="IE3" s="88">
        <v>238</v>
      </c>
      <c r="IF3" s="88">
        <v>239</v>
      </c>
      <c r="IG3" s="88">
        <v>240</v>
      </c>
      <c r="IH3" s="88">
        <v>241</v>
      </c>
      <c r="II3" s="88">
        <v>242</v>
      </c>
      <c r="IJ3" s="88">
        <v>243</v>
      </c>
      <c r="IK3" s="88">
        <v>244</v>
      </c>
      <c r="IL3" s="88">
        <v>245</v>
      </c>
      <c r="IM3" s="88">
        <v>246</v>
      </c>
      <c r="IN3" s="88">
        <v>247</v>
      </c>
      <c r="IO3" s="88">
        <v>248</v>
      </c>
      <c r="IP3" s="88">
        <v>249</v>
      </c>
      <c r="IQ3" s="88">
        <v>250</v>
      </c>
      <c r="IR3" s="88">
        <v>251</v>
      </c>
      <c r="IS3" s="88">
        <v>252</v>
      </c>
      <c r="IT3" s="88">
        <v>253</v>
      </c>
      <c r="IU3" s="88">
        <v>254</v>
      </c>
      <c r="IV3" s="88">
        <v>255</v>
      </c>
      <c r="IW3" s="88">
        <v>256</v>
      </c>
      <c r="IX3" s="88">
        <v>257</v>
      </c>
      <c r="IY3" s="88">
        <v>258</v>
      </c>
      <c r="IZ3" s="88">
        <v>259</v>
      </c>
      <c r="JA3" s="88">
        <v>260</v>
      </c>
      <c r="JB3" s="88">
        <v>261</v>
      </c>
      <c r="JC3" s="88">
        <v>262</v>
      </c>
      <c r="JD3" s="88">
        <v>263</v>
      </c>
      <c r="JE3" s="88">
        <v>264</v>
      </c>
      <c r="JF3" s="88">
        <v>265</v>
      </c>
      <c r="JG3" s="88">
        <v>266</v>
      </c>
      <c r="JH3" s="88">
        <v>267</v>
      </c>
      <c r="JI3" s="88">
        <v>268</v>
      </c>
      <c r="JJ3" s="88">
        <v>269</v>
      </c>
      <c r="JK3" s="88">
        <v>270</v>
      </c>
      <c r="JL3" s="88">
        <v>271</v>
      </c>
      <c r="JM3" s="88">
        <v>272</v>
      </c>
      <c r="JN3" s="88">
        <v>273</v>
      </c>
      <c r="JO3" s="88">
        <v>274</v>
      </c>
      <c r="JP3" s="88">
        <v>275</v>
      </c>
      <c r="JQ3" s="88">
        <v>276</v>
      </c>
      <c r="JR3" s="88">
        <v>277</v>
      </c>
      <c r="JS3" s="88">
        <v>278</v>
      </c>
      <c r="JT3" s="88">
        <v>279</v>
      </c>
      <c r="JU3" s="88">
        <v>280</v>
      </c>
      <c r="JV3" s="88">
        <v>281</v>
      </c>
      <c r="JW3" s="88">
        <v>282</v>
      </c>
      <c r="JX3" s="88">
        <v>283</v>
      </c>
      <c r="JY3" s="88">
        <v>284</v>
      </c>
      <c r="JZ3" s="88">
        <v>285</v>
      </c>
      <c r="KA3" s="88">
        <v>286</v>
      </c>
      <c r="KB3" s="88">
        <v>287</v>
      </c>
      <c r="KC3" s="88">
        <v>288</v>
      </c>
      <c r="KD3" s="88">
        <v>289</v>
      </c>
      <c r="KE3" s="88">
        <v>290</v>
      </c>
      <c r="KF3" s="88">
        <v>291</v>
      </c>
      <c r="KG3" s="88">
        <v>292</v>
      </c>
      <c r="KH3" s="88">
        <v>293</v>
      </c>
      <c r="KI3" s="88">
        <v>294</v>
      </c>
      <c r="KJ3" s="88">
        <v>295</v>
      </c>
      <c r="KK3" s="88">
        <v>296</v>
      </c>
      <c r="KL3" s="88">
        <v>297</v>
      </c>
      <c r="KM3" s="88">
        <v>298</v>
      </c>
      <c r="KN3" s="88">
        <v>299</v>
      </c>
      <c r="KO3" s="88">
        <v>300</v>
      </c>
      <c r="KP3" s="88">
        <v>301</v>
      </c>
      <c r="KQ3" s="88">
        <v>302</v>
      </c>
      <c r="KR3" s="88">
        <v>303</v>
      </c>
      <c r="KS3" s="88">
        <v>304</v>
      </c>
      <c r="KT3" s="88">
        <v>305</v>
      </c>
      <c r="KU3" s="88">
        <v>306</v>
      </c>
      <c r="KV3" s="88">
        <v>307</v>
      </c>
      <c r="KW3" s="88">
        <v>308</v>
      </c>
      <c r="KX3" s="88">
        <v>309</v>
      </c>
      <c r="KY3" s="88">
        <v>310</v>
      </c>
      <c r="KZ3" s="88">
        <v>311</v>
      </c>
      <c r="LA3" s="88">
        <v>312</v>
      </c>
      <c r="LB3" s="88">
        <v>313</v>
      </c>
      <c r="LC3" s="88">
        <v>314</v>
      </c>
      <c r="LD3" s="88">
        <v>315</v>
      </c>
      <c r="LE3" s="88">
        <v>316</v>
      </c>
      <c r="LF3" s="88">
        <v>317</v>
      </c>
      <c r="LG3" s="88">
        <v>318</v>
      </c>
      <c r="LH3" s="88">
        <v>319</v>
      </c>
      <c r="LI3" s="88">
        <v>320</v>
      </c>
      <c r="LJ3" s="88">
        <v>321</v>
      </c>
      <c r="LK3" s="88">
        <v>322</v>
      </c>
      <c r="LL3" s="88">
        <v>323</v>
      </c>
      <c r="LM3" s="88">
        <v>324</v>
      </c>
      <c r="LN3" s="88">
        <v>325</v>
      </c>
      <c r="LO3" s="88">
        <v>326</v>
      </c>
      <c r="LP3" s="88">
        <v>327</v>
      </c>
      <c r="LQ3" s="88">
        <v>328</v>
      </c>
      <c r="LR3" s="88">
        <v>329</v>
      </c>
      <c r="LS3" s="88">
        <v>330</v>
      </c>
      <c r="LT3" s="88">
        <v>331</v>
      </c>
      <c r="LU3" s="88">
        <v>332</v>
      </c>
      <c r="LV3" s="88">
        <v>333</v>
      </c>
      <c r="LW3" s="88">
        <v>334</v>
      </c>
      <c r="LX3" s="88">
        <v>335</v>
      </c>
      <c r="LY3" s="88">
        <v>336</v>
      </c>
      <c r="LZ3" s="88">
        <v>337</v>
      </c>
      <c r="MA3" s="88">
        <v>338</v>
      </c>
      <c r="MB3" s="88">
        <v>339</v>
      </c>
      <c r="MC3" s="88">
        <v>340</v>
      </c>
      <c r="MD3" s="88">
        <v>341</v>
      </c>
      <c r="ME3" s="88">
        <v>342</v>
      </c>
      <c r="MF3" s="88">
        <v>343</v>
      </c>
      <c r="MG3" s="88">
        <v>344</v>
      </c>
      <c r="MH3" s="88">
        <v>345</v>
      </c>
      <c r="MI3" s="88">
        <v>346</v>
      </c>
      <c r="MJ3" s="88">
        <v>347</v>
      </c>
      <c r="MK3" s="88">
        <v>348</v>
      </c>
      <c r="ML3" s="88">
        <v>349</v>
      </c>
      <c r="MM3" s="88">
        <v>350</v>
      </c>
      <c r="MN3" s="88">
        <v>351</v>
      </c>
      <c r="MO3" s="88">
        <v>352</v>
      </c>
      <c r="MP3" s="88">
        <v>353</v>
      </c>
      <c r="MQ3" s="88">
        <v>354</v>
      </c>
      <c r="MR3" s="88">
        <v>355</v>
      </c>
      <c r="MS3" s="88">
        <v>356</v>
      </c>
      <c r="MT3" s="88">
        <v>357</v>
      </c>
      <c r="MU3" s="88">
        <v>358</v>
      </c>
      <c r="MV3" s="88">
        <v>359</v>
      </c>
      <c r="MW3" s="88">
        <v>360</v>
      </c>
      <c r="MX3" s="88">
        <v>361</v>
      </c>
      <c r="MY3" s="88">
        <v>362</v>
      </c>
      <c r="MZ3" s="88">
        <v>363</v>
      </c>
      <c r="NA3" s="88">
        <v>364</v>
      </c>
      <c r="NB3" s="88">
        <v>365</v>
      </c>
      <c r="NC3" s="88">
        <v>366</v>
      </c>
      <c r="ND3" s="88">
        <v>367</v>
      </c>
      <c r="NE3" s="88">
        <v>368</v>
      </c>
      <c r="NF3" s="88">
        <v>369</v>
      </c>
      <c r="NG3" s="88">
        <v>370</v>
      </c>
      <c r="NH3" s="88">
        <v>371</v>
      </c>
      <c r="NI3" s="88">
        <v>372</v>
      </c>
      <c r="NJ3" s="88">
        <v>373</v>
      </c>
      <c r="NK3" s="88">
        <v>374</v>
      </c>
      <c r="NL3" s="88">
        <v>375</v>
      </c>
      <c r="NM3" s="88">
        <v>376</v>
      </c>
      <c r="NN3" s="88">
        <v>377</v>
      </c>
      <c r="NO3" s="88">
        <v>378</v>
      </c>
      <c r="NP3" s="88">
        <v>379</v>
      </c>
      <c r="NQ3" s="88">
        <v>380</v>
      </c>
      <c r="NR3" s="88">
        <v>381</v>
      </c>
      <c r="NS3" s="88">
        <v>382</v>
      </c>
      <c r="NT3" s="88">
        <v>383</v>
      </c>
      <c r="NU3" s="88">
        <v>384</v>
      </c>
      <c r="NV3" s="88">
        <v>385</v>
      </c>
      <c r="NW3" s="88">
        <v>386</v>
      </c>
      <c r="NX3" s="88">
        <v>387</v>
      </c>
      <c r="NY3" s="88">
        <v>388</v>
      </c>
      <c r="NZ3" s="88">
        <v>389</v>
      </c>
      <c r="OA3" s="88">
        <v>390</v>
      </c>
      <c r="OB3" s="88">
        <v>391</v>
      </c>
      <c r="OC3" s="88">
        <v>392</v>
      </c>
      <c r="OD3" s="88">
        <v>393</v>
      </c>
      <c r="OE3" s="88">
        <v>394</v>
      </c>
      <c r="OF3" s="88">
        <v>395</v>
      </c>
      <c r="OG3" s="88">
        <v>396</v>
      </c>
      <c r="OH3" s="88">
        <v>397</v>
      </c>
      <c r="OI3" s="88">
        <v>398</v>
      </c>
      <c r="OJ3" s="88">
        <v>399</v>
      </c>
      <c r="OK3" s="88">
        <v>400</v>
      </c>
      <c r="OL3" s="88">
        <v>401</v>
      </c>
      <c r="OM3" s="88">
        <v>402</v>
      </c>
      <c r="ON3" s="88">
        <v>403</v>
      </c>
      <c r="OO3" s="88">
        <v>404</v>
      </c>
      <c r="OP3" s="88">
        <v>405</v>
      </c>
      <c r="OQ3" s="88">
        <v>406</v>
      </c>
      <c r="OR3" s="88">
        <v>407</v>
      </c>
      <c r="OS3" s="88">
        <v>408</v>
      </c>
      <c r="OT3" s="88">
        <v>409</v>
      </c>
      <c r="OU3" s="88">
        <v>410</v>
      </c>
      <c r="OV3" s="88">
        <v>411</v>
      </c>
      <c r="OW3" s="88">
        <v>412</v>
      </c>
      <c r="OX3" s="88">
        <v>413</v>
      </c>
      <c r="OY3" s="88">
        <v>414</v>
      </c>
      <c r="OZ3" s="88">
        <v>415</v>
      </c>
      <c r="PA3" s="88">
        <v>416</v>
      </c>
      <c r="PB3" s="88">
        <v>417</v>
      </c>
      <c r="PC3" s="88">
        <v>418</v>
      </c>
      <c r="PD3" s="88">
        <v>419</v>
      </c>
      <c r="PE3" s="88">
        <v>420</v>
      </c>
      <c r="PF3" s="88">
        <v>421</v>
      </c>
      <c r="PG3" s="88">
        <v>422</v>
      </c>
      <c r="PH3" s="88">
        <v>423</v>
      </c>
      <c r="PI3" s="88">
        <v>424</v>
      </c>
      <c r="PJ3" s="88">
        <v>425</v>
      </c>
      <c r="PK3" s="88">
        <v>426</v>
      </c>
      <c r="PL3" s="88">
        <v>427</v>
      </c>
      <c r="PM3" s="88">
        <v>428</v>
      </c>
      <c r="PN3" s="88">
        <v>429</v>
      </c>
      <c r="PO3" s="88">
        <v>430</v>
      </c>
    </row>
    <row r="4" spans="1:431" x14ac:dyDescent="0.2">
      <c r="A4" s="59">
        <f t="shared" ref="A4:AE4" ca="1" si="395">DAY(A2)</f>
        <v>1</v>
      </c>
      <c r="B4" s="59">
        <f t="shared" ca="1" si="395"/>
        <v>2</v>
      </c>
      <c r="C4" s="59">
        <f t="shared" ca="1" si="395"/>
        <v>3</v>
      </c>
      <c r="D4" s="59">
        <f t="shared" ca="1" si="395"/>
        <v>4</v>
      </c>
      <c r="E4" s="59">
        <f t="shared" ca="1" si="395"/>
        <v>5</v>
      </c>
      <c r="F4" s="59">
        <f t="shared" ca="1" si="395"/>
        <v>6</v>
      </c>
      <c r="G4" s="59">
        <f t="shared" ca="1" si="395"/>
        <v>7</v>
      </c>
      <c r="H4" s="59">
        <f t="shared" ca="1" si="395"/>
        <v>8</v>
      </c>
      <c r="I4" s="59">
        <f t="shared" ca="1" si="395"/>
        <v>9</v>
      </c>
      <c r="J4" s="59">
        <f t="shared" ca="1" si="395"/>
        <v>10</v>
      </c>
      <c r="K4" s="59">
        <f t="shared" ca="1" si="395"/>
        <v>11</v>
      </c>
      <c r="L4" s="59">
        <f t="shared" ca="1" si="395"/>
        <v>12</v>
      </c>
      <c r="M4" s="59">
        <f t="shared" ca="1" si="395"/>
        <v>13</v>
      </c>
      <c r="N4" s="59">
        <f t="shared" ca="1" si="395"/>
        <v>14</v>
      </c>
      <c r="O4" s="59">
        <f t="shared" ca="1" si="395"/>
        <v>15</v>
      </c>
      <c r="P4" s="59">
        <f t="shared" ca="1" si="395"/>
        <v>16</v>
      </c>
      <c r="Q4" s="59">
        <f t="shared" ca="1" si="395"/>
        <v>17</v>
      </c>
      <c r="R4" s="59">
        <f t="shared" ca="1" si="395"/>
        <v>18</v>
      </c>
      <c r="S4" s="59">
        <f t="shared" ca="1" si="395"/>
        <v>19</v>
      </c>
      <c r="T4" s="59">
        <f t="shared" ca="1" si="395"/>
        <v>20</v>
      </c>
      <c r="U4" s="59">
        <f t="shared" ca="1" si="395"/>
        <v>21</v>
      </c>
      <c r="V4" s="59">
        <f t="shared" ca="1" si="395"/>
        <v>22</v>
      </c>
      <c r="W4" s="59">
        <f t="shared" ca="1" si="395"/>
        <v>23</v>
      </c>
      <c r="X4" s="59">
        <f t="shared" ca="1" si="395"/>
        <v>24</v>
      </c>
      <c r="Y4" s="59">
        <f t="shared" ca="1" si="395"/>
        <v>25</v>
      </c>
      <c r="Z4" s="59">
        <f t="shared" ca="1" si="395"/>
        <v>26</v>
      </c>
      <c r="AA4" s="59">
        <f t="shared" ca="1" si="395"/>
        <v>27</v>
      </c>
      <c r="AB4" s="59">
        <f t="shared" ca="1" si="395"/>
        <v>28</v>
      </c>
      <c r="AC4" s="59">
        <f t="shared" ca="1" si="395"/>
        <v>29</v>
      </c>
      <c r="AD4" s="59">
        <f t="shared" ca="1" si="395"/>
        <v>30</v>
      </c>
      <c r="AE4" s="59">
        <f t="shared" ca="1" si="395"/>
        <v>31</v>
      </c>
      <c r="AF4" s="59">
        <f ca="1">DAY(AF2)</f>
        <v>1</v>
      </c>
      <c r="AG4" s="59">
        <f t="shared" ref="AG4:CR4" ca="1" si="396">DAY(AG2)</f>
        <v>2</v>
      </c>
      <c r="AH4" s="59">
        <f t="shared" ca="1" si="396"/>
        <v>3</v>
      </c>
      <c r="AI4" s="59">
        <f t="shared" ca="1" si="396"/>
        <v>4</v>
      </c>
      <c r="AJ4" s="59">
        <f t="shared" ca="1" si="396"/>
        <v>5</v>
      </c>
      <c r="AK4" s="59">
        <f t="shared" ca="1" si="396"/>
        <v>6</v>
      </c>
      <c r="AL4" s="59">
        <f t="shared" ca="1" si="396"/>
        <v>7</v>
      </c>
      <c r="AM4" s="59">
        <f t="shared" ca="1" si="396"/>
        <v>8</v>
      </c>
      <c r="AN4" s="59">
        <f t="shared" ca="1" si="396"/>
        <v>9</v>
      </c>
      <c r="AO4" s="59">
        <f t="shared" ca="1" si="396"/>
        <v>10</v>
      </c>
      <c r="AP4" s="59">
        <f t="shared" ca="1" si="396"/>
        <v>11</v>
      </c>
      <c r="AQ4" s="59">
        <f t="shared" ca="1" si="396"/>
        <v>12</v>
      </c>
      <c r="AR4" s="59">
        <f t="shared" ca="1" si="396"/>
        <v>13</v>
      </c>
      <c r="AS4" s="59">
        <f t="shared" ca="1" si="396"/>
        <v>14</v>
      </c>
      <c r="AT4" s="59">
        <f t="shared" ca="1" si="396"/>
        <v>15</v>
      </c>
      <c r="AU4" s="59">
        <f t="shared" ca="1" si="396"/>
        <v>16</v>
      </c>
      <c r="AV4" s="59">
        <f t="shared" ca="1" si="396"/>
        <v>17</v>
      </c>
      <c r="AW4" s="59">
        <f t="shared" ca="1" si="396"/>
        <v>18</v>
      </c>
      <c r="AX4" s="59">
        <f t="shared" ca="1" si="396"/>
        <v>19</v>
      </c>
      <c r="AY4" s="59">
        <f t="shared" ca="1" si="396"/>
        <v>20</v>
      </c>
      <c r="AZ4" s="59">
        <f t="shared" ca="1" si="396"/>
        <v>21</v>
      </c>
      <c r="BA4" s="59">
        <f t="shared" ca="1" si="396"/>
        <v>22</v>
      </c>
      <c r="BB4" s="59">
        <f t="shared" ca="1" si="396"/>
        <v>23</v>
      </c>
      <c r="BC4" s="59">
        <f t="shared" ca="1" si="396"/>
        <v>24</v>
      </c>
      <c r="BD4" s="59">
        <f t="shared" ca="1" si="396"/>
        <v>25</v>
      </c>
      <c r="BE4" s="59">
        <f t="shared" ca="1" si="396"/>
        <v>26</v>
      </c>
      <c r="BF4" s="59">
        <f t="shared" ca="1" si="396"/>
        <v>27</v>
      </c>
      <c r="BG4" s="59">
        <f t="shared" ca="1" si="396"/>
        <v>28</v>
      </c>
      <c r="BH4" s="59">
        <f t="shared" ca="1" si="396"/>
        <v>1</v>
      </c>
      <c r="BI4" s="59">
        <f t="shared" ca="1" si="396"/>
        <v>2</v>
      </c>
      <c r="BJ4" s="59">
        <f t="shared" ca="1" si="396"/>
        <v>3</v>
      </c>
      <c r="BK4" s="59">
        <f t="shared" ca="1" si="396"/>
        <v>4</v>
      </c>
      <c r="BL4" s="59">
        <f t="shared" ca="1" si="396"/>
        <v>5</v>
      </c>
      <c r="BM4" s="59">
        <f t="shared" ca="1" si="396"/>
        <v>6</v>
      </c>
      <c r="BN4" s="59">
        <f t="shared" ca="1" si="396"/>
        <v>7</v>
      </c>
      <c r="BO4" s="59">
        <f t="shared" ca="1" si="396"/>
        <v>8</v>
      </c>
      <c r="BP4" s="59">
        <f t="shared" ca="1" si="396"/>
        <v>9</v>
      </c>
      <c r="BQ4" s="59">
        <f t="shared" ca="1" si="396"/>
        <v>10</v>
      </c>
      <c r="BR4" s="59">
        <f t="shared" ca="1" si="396"/>
        <v>11</v>
      </c>
      <c r="BS4" s="59">
        <f t="shared" ca="1" si="396"/>
        <v>12</v>
      </c>
      <c r="BT4" s="59">
        <f t="shared" ca="1" si="396"/>
        <v>13</v>
      </c>
      <c r="BU4" s="59">
        <f t="shared" ca="1" si="396"/>
        <v>14</v>
      </c>
      <c r="BV4" s="59">
        <f t="shared" ca="1" si="396"/>
        <v>15</v>
      </c>
      <c r="BW4" s="59">
        <f t="shared" ca="1" si="396"/>
        <v>16</v>
      </c>
      <c r="BX4" s="59">
        <f t="shared" ca="1" si="396"/>
        <v>17</v>
      </c>
      <c r="BY4" s="59">
        <f t="shared" ca="1" si="396"/>
        <v>18</v>
      </c>
      <c r="BZ4" s="59">
        <f t="shared" ca="1" si="396"/>
        <v>19</v>
      </c>
      <c r="CA4" s="59">
        <f t="shared" ca="1" si="396"/>
        <v>20</v>
      </c>
      <c r="CB4" s="59">
        <f t="shared" ca="1" si="396"/>
        <v>21</v>
      </c>
      <c r="CC4" s="59">
        <f t="shared" ca="1" si="396"/>
        <v>22</v>
      </c>
      <c r="CD4" s="59">
        <f t="shared" ca="1" si="396"/>
        <v>23</v>
      </c>
      <c r="CE4" s="59">
        <f t="shared" ca="1" si="396"/>
        <v>24</v>
      </c>
      <c r="CF4" s="59">
        <f t="shared" ca="1" si="396"/>
        <v>25</v>
      </c>
      <c r="CG4" s="59">
        <f t="shared" ca="1" si="396"/>
        <v>26</v>
      </c>
      <c r="CH4" s="59">
        <f t="shared" ca="1" si="396"/>
        <v>27</v>
      </c>
      <c r="CI4" s="59">
        <f t="shared" ca="1" si="396"/>
        <v>28</v>
      </c>
      <c r="CJ4" s="59">
        <f t="shared" ca="1" si="396"/>
        <v>29</v>
      </c>
      <c r="CK4" s="59">
        <f t="shared" ca="1" si="396"/>
        <v>30</v>
      </c>
      <c r="CL4" s="59">
        <f t="shared" ca="1" si="396"/>
        <v>31</v>
      </c>
      <c r="CM4" s="59">
        <f t="shared" ca="1" si="396"/>
        <v>1</v>
      </c>
      <c r="CN4" s="59">
        <f t="shared" ca="1" si="396"/>
        <v>2</v>
      </c>
      <c r="CO4" s="59">
        <f t="shared" ca="1" si="396"/>
        <v>3</v>
      </c>
      <c r="CP4" s="59">
        <f t="shared" ca="1" si="396"/>
        <v>4</v>
      </c>
      <c r="CQ4" s="59">
        <f t="shared" ca="1" si="396"/>
        <v>5</v>
      </c>
      <c r="CR4" s="59">
        <f t="shared" ca="1" si="396"/>
        <v>6</v>
      </c>
      <c r="CS4" s="59">
        <f t="shared" ref="CS4:FD4" ca="1" si="397">DAY(CS2)</f>
        <v>7</v>
      </c>
      <c r="CT4" s="59">
        <f t="shared" ca="1" si="397"/>
        <v>8</v>
      </c>
      <c r="CU4" s="59">
        <f t="shared" ca="1" si="397"/>
        <v>9</v>
      </c>
      <c r="CV4" s="59">
        <f t="shared" ca="1" si="397"/>
        <v>10</v>
      </c>
      <c r="CW4" s="59">
        <f t="shared" ca="1" si="397"/>
        <v>11</v>
      </c>
      <c r="CX4" s="59">
        <f t="shared" ca="1" si="397"/>
        <v>12</v>
      </c>
      <c r="CY4" s="59">
        <f t="shared" ca="1" si="397"/>
        <v>13</v>
      </c>
      <c r="CZ4" s="59">
        <f t="shared" ca="1" si="397"/>
        <v>14</v>
      </c>
      <c r="DA4" s="59">
        <f t="shared" ca="1" si="397"/>
        <v>15</v>
      </c>
      <c r="DB4" s="59">
        <f t="shared" ca="1" si="397"/>
        <v>16</v>
      </c>
      <c r="DC4" s="59">
        <f t="shared" ca="1" si="397"/>
        <v>17</v>
      </c>
      <c r="DD4" s="59">
        <f t="shared" ca="1" si="397"/>
        <v>18</v>
      </c>
      <c r="DE4" s="59">
        <f t="shared" ca="1" si="397"/>
        <v>19</v>
      </c>
      <c r="DF4" s="59">
        <f t="shared" ca="1" si="397"/>
        <v>20</v>
      </c>
      <c r="DG4" s="59">
        <f t="shared" ca="1" si="397"/>
        <v>21</v>
      </c>
      <c r="DH4" s="59">
        <f t="shared" ca="1" si="397"/>
        <v>22</v>
      </c>
      <c r="DI4" s="59">
        <f t="shared" ca="1" si="397"/>
        <v>23</v>
      </c>
      <c r="DJ4" s="59">
        <f t="shared" ca="1" si="397"/>
        <v>24</v>
      </c>
      <c r="DK4" s="59">
        <f t="shared" ca="1" si="397"/>
        <v>25</v>
      </c>
      <c r="DL4" s="59">
        <f t="shared" ca="1" si="397"/>
        <v>26</v>
      </c>
      <c r="DM4" s="59">
        <f t="shared" ca="1" si="397"/>
        <v>27</v>
      </c>
      <c r="DN4" s="59">
        <f t="shared" ca="1" si="397"/>
        <v>28</v>
      </c>
      <c r="DO4" s="59">
        <f t="shared" ca="1" si="397"/>
        <v>29</v>
      </c>
      <c r="DP4" s="59">
        <f t="shared" ca="1" si="397"/>
        <v>30</v>
      </c>
      <c r="DQ4" s="59">
        <f t="shared" ca="1" si="397"/>
        <v>1</v>
      </c>
      <c r="DR4" s="59">
        <f t="shared" ca="1" si="397"/>
        <v>2</v>
      </c>
      <c r="DS4" s="59">
        <f t="shared" ca="1" si="397"/>
        <v>3</v>
      </c>
      <c r="DT4" s="59">
        <f t="shared" ca="1" si="397"/>
        <v>4</v>
      </c>
      <c r="DU4" s="59">
        <f t="shared" ca="1" si="397"/>
        <v>5</v>
      </c>
      <c r="DV4" s="59">
        <f t="shared" ca="1" si="397"/>
        <v>6</v>
      </c>
      <c r="DW4" s="59">
        <f t="shared" ca="1" si="397"/>
        <v>7</v>
      </c>
      <c r="DX4" s="59">
        <f t="shared" ca="1" si="397"/>
        <v>8</v>
      </c>
      <c r="DY4" s="59">
        <f t="shared" ca="1" si="397"/>
        <v>9</v>
      </c>
      <c r="DZ4" s="59">
        <f t="shared" ca="1" si="397"/>
        <v>10</v>
      </c>
      <c r="EA4" s="59">
        <f t="shared" ca="1" si="397"/>
        <v>11</v>
      </c>
      <c r="EB4" s="59">
        <f t="shared" ca="1" si="397"/>
        <v>12</v>
      </c>
      <c r="EC4" s="59">
        <f t="shared" ca="1" si="397"/>
        <v>13</v>
      </c>
      <c r="ED4" s="59">
        <f t="shared" ca="1" si="397"/>
        <v>14</v>
      </c>
      <c r="EE4" s="59">
        <f t="shared" ca="1" si="397"/>
        <v>15</v>
      </c>
      <c r="EF4" s="59">
        <f t="shared" ca="1" si="397"/>
        <v>16</v>
      </c>
      <c r="EG4" s="59">
        <f t="shared" ca="1" si="397"/>
        <v>17</v>
      </c>
      <c r="EH4" s="59">
        <f t="shared" ca="1" si="397"/>
        <v>18</v>
      </c>
      <c r="EI4" s="59">
        <f t="shared" ca="1" si="397"/>
        <v>19</v>
      </c>
      <c r="EJ4" s="59">
        <f t="shared" ca="1" si="397"/>
        <v>20</v>
      </c>
      <c r="EK4" s="59">
        <f t="shared" ca="1" si="397"/>
        <v>21</v>
      </c>
      <c r="EL4" s="59">
        <f t="shared" ca="1" si="397"/>
        <v>22</v>
      </c>
      <c r="EM4" s="59">
        <f t="shared" ca="1" si="397"/>
        <v>23</v>
      </c>
      <c r="EN4" s="59">
        <f t="shared" ca="1" si="397"/>
        <v>24</v>
      </c>
      <c r="EO4" s="59">
        <f t="shared" ca="1" si="397"/>
        <v>25</v>
      </c>
      <c r="EP4" s="59">
        <f t="shared" ca="1" si="397"/>
        <v>26</v>
      </c>
      <c r="EQ4" s="59">
        <f t="shared" ca="1" si="397"/>
        <v>27</v>
      </c>
      <c r="ER4" s="59">
        <f t="shared" ca="1" si="397"/>
        <v>28</v>
      </c>
      <c r="ES4" s="59">
        <f t="shared" ca="1" si="397"/>
        <v>29</v>
      </c>
      <c r="ET4" s="59">
        <f t="shared" ca="1" si="397"/>
        <v>30</v>
      </c>
      <c r="EU4" s="59">
        <f t="shared" ca="1" si="397"/>
        <v>31</v>
      </c>
      <c r="EV4" s="59">
        <f t="shared" ca="1" si="397"/>
        <v>1</v>
      </c>
      <c r="EW4" s="59">
        <f t="shared" ca="1" si="397"/>
        <v>2</v>
      </c>
      <c r="EX4" s="59">
        <f t="shared" ca="1" si="397"/>
        <v>3</v>
      </c>
      <c r="EY4" s="59">
        <f t="shared" ca="1" si="397"/>
        <v>4</v>
      </c>
      <c r="EZ4" s="59">
        <f t="shared" ca="1" si="397"/>
        <v>5</v>
      </c>
      <c r="FA4" s="59">
        <f t="shared" ca="1" si="397"/>
        <v>6</v>
      </c>
      <c r="FB4" s="59">
        <f t="shared" ca="1" si="397"/>
        <v>7</v>
      </c>
      <c r="FC4" s="59">
        <f t="shared" ca="1" si="397"/>
        <v>8</v>
      </c>
      <c r="FD4" s="59">
        <f t="shared" ca="1" si="397"/>
        <v>9</v>
      </c>
      <c r="FE4" s="59">
        <f t="shared" ref="FE4:HP4" ca="1" si="398">DAY(FE2)</f>
        <v>10</v>
      </c>
      <c r="FF4" s="59">
        <f t="shared" ca="1" si="398"/>
        <v>11</v>
      </c>
      <c r="FG4" s="59">
        <f t="shared" ca="1" si="398"/>
        <v>12</v>
      </c>
      <c r="FH4" s="59">
        <f t="shared" ca="1" si="398"/>
        <v>13</v>
      </c>
      <c r="FI4" s="59">
        <f t="shared" ca="1" si="398"/>
        <v>14</v>
      </c>
      <c r="FJ4" s="59">
        <f t="shared" ca="1" si="398"/>
        <v>15</v>
      </c>
      <c r="FK4" s="59">
        <f t="shared" ca="1" si="398"/>
        <v>16</v>
      </c>
      <c r="FL4" s="59">
        <f t="shared" ca="1" si="398"/>
        <v>17</v>
      </c>
      <c r="FM4" s="59">
        <f t="shared" ca="1" si="398"/>
        <v>18</v>
      </c>
      <c r="FN4" s="59">
        <f t="shared" ca="1" si="398"/>
        <v>19</v>
      </c>
      <c r="FO4" s="59">
        <f t="shared" ca="1" si="398"/>
        <v>20</v>
      </c>
      <c r="FP4" s="59">
        <f t="shared" ca="1" si="398"/>
        <v>21</v>
      </c>
      <c r="FQ4" s="59">
        <f t="shared" ca="1" si="398"/>
        <v>22</v>
      </c>
      <c r="FR4" s="59">
        <f t="shared" ca="1" si="398"/>
        <v>23</v>
      </c>
      <c r="FS4" s="59">
        <f t="shared" ca="1" si="398"/>
        <v>24</v>
      </c>
      <c r="FT4" s="59">
        <f t="shared" ca="1" si="398"/>
        <v>25</v>
      </c>
      <c r="FU4" s="59">
        <f t="shared" ca="1" si="398"/>
        <v>26</v>
      </c>
      <c r="FV4" s="59">
        <f t="shared" ca="1" si="398"/>
        <v>27</v>
      </c>
      <c r="FW4" s="59">
        <f t="shared" ca="1" si="398"/>
        <v>28</v>
      </c>
      <c r="FX4" s="59">
        <f t="shared" ca="1" si="398"/>
        <v>29</v>
      </c>
      <c r="FY4" s="59">
        <f t="shared" ca="1" si="398"/>
        <v>30</v>
      </c>
      <c r="FZ4" s="59">
        <f t="shared" ca="1" si="398"/>
        <v>1</v>
      </c>
      <c r="GA4" s="59">
        <f t="shared" ca="1" si="398"/>
        <v>2</v>
      </c>
      <c r="GB4" s="59">
        <f t="shared" ca="1" si="398"/>
        <v>3</v>
      </c>
      <c r="GC4" s="59">
        <f t="shared" ca="1" si="398"/>
        <v>4</v>
      </c>
      <c r="GD4" s="59">
        <f t="shared" ca="1" si="398"/>
        <v>5</v>
      </c>
      <c r="GE4" s="59">
        <f t="shared" ca="1" si="398"/>
        <v>6</v>
      </c>
      <c r="GF4" s="59">
        <f t="shared" ca="1" si="398"/>
        <v>7</v>
      </c>
      <c r="GG4" s="59">
        <f t="shared" ca="1" si="398"/>
        <v>8</v>
      </c>
      <c r="GH4" s="59">
        <f t="shared" ca="1" si="398"/>
        <v>9</v>
      </c>
      <c r="GI4" s="59">
        <f t="shared" ca="1" si="398"/>
        <v>10</v>
      </c>
      <c r="GJ4" s="59">
        <f t="shared" ca="1" si="398"/>
        <v>11</v>
      </c>
      <c r="GK4" s="59">
        <f t="shared" ca="1" si="398"/>
        <v>12</v>
      </c>
      <c r="GL4" s="59">
        <f t="shared" ca="1" si="398"/>
        <v>13</v>
      </c>
      <c r="GM4" s="59">
        <f t="shared" ca="1" si="398"/>
        <v>14</v>
      </c>
      <c r="GN4" s="59">
        <f t="shared" ca="1" si="398"/>
        <v>15</v>
      </c>
      <c r="GO4" s="59">
        <f t="shared" ca="1" si="398"/>
        <v>16</v>
      </c>
      <c r="GP4" s="59">
        <f t="shared" ca="1" si="398"/>
        <v>17</v>
      </c>
      <c r="GQ4" s="59">
        <f t="shared" ca="1" si="398"/>
        <v>18</v>
      </c>
      <c r="GR4" s="59">
        <f t="shared" ca="1" si="398"/>
        <v>19</v>
      </c>
      <c r="GS4" s="59">
        <f t="shared" ca="1" si="398"/>
        <v>20</v>
      </c>
      <c r="GT4" s="59">
        <f t="shared" ca="1" si="398"/>
        <v>21</v>
      </c>
      <c r="GU4" s="59">
        <f t="shared" ca="1" si="398"/>
        <v>22</v>
      </c>
      <c r="GV4" s="59">
        <f t="shared" ca="1" si="398"/>
        <v>23</v>
      </c>
      <c r="GW4" s="59">
        <f t="shared" ca="1" si="398"/>
        <v>24</v>
      </c>
      <c r="GX4" s="59">
        <f t="shared" ca="1" si="398"/>
        <v>25</v>
      </c>
      <c r="GY4" s="59">
        <f t="shared" ca="1" si="398"/>
        <v>26</v>
      </c>
      <c r="GZ4" s="59">
        <f t="shared" ca="1" si="398"/>
        <v>27</v>
      </c>
      <c r="HA4" s="59">
        <f t="shared" ca="1" si="398"/>
        <v>28</v>
      </c>
      <c r="HB4" s="59">
        <f t="shared" ca="1" si="398"/>
        <v>29</v>
      </c>
      <c r="HC4" s="59">
        <f t="shared" ca="1" si="398"/>
        <v>30</v>
      </c>
      <c r="HD4" s="59">
        <f t="shared" ca="1" si="398"/>
        <v>31</v>
      </c>
      <c r="HE4" s="59">
        <f t="shared" ca="1" si="398"/>
        <v>1</v>
      </c>
      <c r="HF4" s="59">
        <f t="shared" ca="1" si="398"/>
        <v>2</v>
      </c>
      <c r="HG4" s="59">
        <f t="shared" ca="1" si="398"/>
        <v>3</v>
      </c>
      <c r="HH4" s="59">
        <f t="shared" ca="1" si="398"/>
        <v>4</v>
      </c>
      <c r="HI4" s="59">
        <f t="shared" ca="1" si="398"/>
        <v>5</v>
      </c>
      <c r="HJ4" s="59">
        <f t="shared" ca="1" si="398"/>
        <v>6</v>
      </c>
      <c r="HK4" s="59">
        <f t="shared" ca="1" si="398"/>
        <v>7</v>
      </c>
      <c r="HL4" s="59">
        <f t="shared" ca="1" si="398"/>
        <v>8</v>
      </c>
      <c r="HM4" s="59">
        <f t="shared" ca="1" si="398"/>
        <v>9</v>
      </c>
      <c r="HN4" s="59">
        <f t="shared" ca="1" si="398"/>
        <v>10</v>
      </c>
      <c r="HO4" s="59">
        <f t="shared" ca="1" si="398"/>
        <v>11</v>
      </c>
      <c r="HP4" s="59">
        <f t="shared" ca="1" si="398"/>
        <v>12</v>
      </c>
      <c r="HQ4" s="59">
        <f t="shared" ref="HQ4:KB4" ca="1" si="399">DAY(HQ2)</f>
        <v>13</v>
      </c>
      <c r="HR4" s="59">
        <f t="shared" ca="1" si="399"/>
        <v>14</v>
      </c>
      <c r="HS4" s="59">
        <f t="shared" ca="1" si="399"/>
        <v>15</v>
      </c>
      <c r="HT4" s="59">
        <f t="shared" ca="1" si="399"/>
        <v>16</v>
      </c>
      <c r="HU4" s="59">
        <f t="shared" ca="1" si="399"/>
        <v>17</v>
      </c>
      <c r="HV4" s="59">
        <f t="shared" ca="1" si="399"/>
        <v>18</v>
      </c>
      <c r="HW4" s="59">
        <f t="shared" ca="1" si="399"/>
        <v>19</v>
      </c>
      <c r="HX4" s="59">
        <f t="shared" ca="1" si="399"/>
        <v>20</v>
      </c>
      <c r="HY4" s="59">
        <f t="shared" ca="1" si="399"/>
        <v>21</v>
      </c>
      <c r="HZ4" s="59">
        <f t="shared" ca="1" si="399"/>
        <v>22</v>
      </c>
      <c r="IA4" s="59">
        <f t="shared" ca="1" si="399"/>
        <v>23</v>
      </c>
      <c r="IB4" s="59">
        <f t="shared" ca="1" si="399"/>
        <v>24</v>
      </c>
      <c r="IC4" s="59">
        <f t="shared" ca="1" si="399"/>
        <v>25</v>
      </c>
      <c r="ID4" s="59">
        <f t="shared" ca="1" si="399"/>
        <v>26</v>
      </c>
      <c r="IE4" s="59">
        <f t="shared" ca="1" si="399"/>
        <v>27</v>
      </c>
      <c r="IF4" s="59">
        <f t="shared" ca="1" si="399"/>
        <v>28</v>
      </c>
      <c r="IG4" s="59">
        <f t="shared" ca="1" si="399"/>
        <v>29</v>
      </c>
      <c r="IH4" s="59">
        <f t="shared" ca="1" si="399"/>
        <v>30</v>
      </c>
      <c r="II4" s="59">
        <f t="shared" ca="1" si="399"/>
        <v>31</v>
      </c>
      <c r="IJ4" s="59">
        <f t="shared" ca="1" si="399"/>
        <v>1</v>
      </c>
      <c r="IK4" s="59">
        <f t="shared" ca="1" si="399"/>
        <v>2</v>
      </c>
      <c r="IL4" s="59">
        <f t="shared" ca="1" si="399"/>
        <v>3</v>
      </c>
      <c r="IM4" s="59">
        <f t="shared" ca="1" si="399"/>
        <v>4</v>
      </c>
      <c r="IN4" s="59">
        <f t="shared" ca="1" si="399"/>
        <v>5</v>
      </c>
      <c r="IO4" s="59">
        <f t="shared" ca="1" si="399"/>
        <v>6</v>
      </c>
      <c r="IP4" s="59">
        <f t="shared" ca="1" si="399"/>
        <v>7</v>
      </c>
      <c r="IQ4" s="59">
        <f t="shared" ca="1" si="399"/>
        <v>8</v>
      </c>
      <c r="IR4" s="59">
        <f t="shared" ca="1" si="399"/>
        <v>9</v>
      </c>
      <c r="IS4" s="59">
        <f t="shared" ca="1" si="399"/>
        <v>10</v>
      </c>
      <c r="IT4" s="59">
        <f t="shared" ca="1" si="399"/>
        <v>11</v>
      </c>
      <c r="IU4" s="59">
        <f t="shared" ca="1" si="399"/>
        <v>12</v>
      </c>
      <c r="IV4" s="59">
        <f t="shared" ca="1" si="399"/>
        <v>13</v>
      </c>
      <c r="IW4" s="59">
        <f t="shared" ca="1" si="399"/>
        <v>14</v>
      </c>
      <c r="IX4" s="59">
        <f t="shared" ca="1" si="399"/>
        <v>15</v>
      </c>
      <c r="IY4" s="59">
        <f t="shared" ca="1" si="399"/>
        <v>16</v>
      </c>
      <c r="IZ4" s="59">
        <f t="shared" ca="1" si="399"/>
        <v>17</v>
      </c>
      <c r="JA4" s="59">
        <f t="shared" ca="1" si="399"/>
        <v>18</v>
      </c>
      <c r="JB4" s="59">
        <f t="shared" ca="1" si="399"/>
        <v>19</v>
      </c>
      <c r="JC4" s="59">
        <f t="shared" ca="1" si="399"/>
        <v>20</v>
      </c>
      <c r="JD4" s="59">
        <f t="shared" ca="1" si="399"/>
        <v>21</v>
      </c>
      <c r="JE4" s="59">
        <f t="shared" ca="1" si="399"/>
        <v>22</v>
      </c>
      <c r="JF4" s="59">
        <f t="shared" ca="1" si="399"/>
        <v>23</v>
      </c>
      <c r="JG4" s="59">
        <f t="shared" ca="1" si="399"/>
        <v>24</v>
      </c>
      <c r="JH4" s="59">
        <f t="shared" ca="1" si="399"/>
        <v>25</v>
      </c>
      <c r="JI4" s="59">
        <f t="shared" ca="1" si="399"/>
        <v>26</v>
      </c>
      <c r="JJ4" s="59">
        <f t="shared" ca="1" si="399"/>
        <v>27</v>
      </c>
      <c r="JK4" s="59">
        <f t="shared" ca="1" si="399"/>
        <v>28</v>
      </c>
      <c r="JL4" s="59">
        <f t="shared" ca="1" si="399"/>
        <v>29</v>
      </c>
      <c r="JM4" s="59">
        <f t="shared" ca="1" si="399"/>
        <v>30</v>
      </c>
      <c r="JN4" s="59">
        <f t="shared" ca="1" si="399"/>
        <v>1</v>
      </c>
      <c r="JO4" s="59">
        <f t="shared" ca="1" si="399"/>
        <v>2</v>
      </c>
      <c r="JP4" s="59">
        <f t="shared" ca="1" si="399"/>
        <v>3</v>
      </c>
      <c r="JQ4" s="59">
        <f t="shared" ca="1" si="399"/>
        <v>4</v>
      </c>
      <c r="JR4" s="59">
        <f t="shared" ca="1" si="399"/>
        <v>5</v>
      </c>
      <c r="JS4" s="59">
        <f t="shared" ca="1" si="399"/>
        <v>6</v>
      </c>
      <c r="JT4" s="59">
        <f t="shared" ca="1" si="399"/>
        <v>7</v>
      </c>
      <c r="JU4" s="59">
        <f t="shared" ca="1" si="399"/>
        <v>8</v>
      </c>
      <c r="JV4" s="59">
        <f t="shared" ca="1" si="399"/>
        <v>9</v>
      </c>
      <c r="JW4" s="59">
        <f t="shared" ca="1" si="399"/>
        <v>10</v>
      </c>
      <c r="JX4" s="59">
        <f t="shared" ca="1" si="399"/>
        <v>11</v>
      </c>
      <c r="JY4" s="59">
        <f t="shared" ca="1" si="399"/>
        <v>12</v>
      </c>
      <c r="JZ4" s="59">
        <f t="shared" ca="1" si="399"/>
        <v>13</v>
      </c>
      <c r="KA4" s="59">
        <f t="shared" ca="1" si="399"/>
        <v>14</v>
      </c>
      <c r="KB4" s="59">
        <f t="shared" ca="1" si="399"/>
        <v>15</v>
      </c>
      <c r="KC4" s="59">
        <f t="shared" ref="KC4:MN4" ca="1" si="400">DAY(KC2)</f>
        <v>16</v>
      </c>
      <c r="KD4" s="59">
        <f t="shared" ca="1" si="400"/>
        <v>17</v>
      </c>
      <c r="KE4" s="59">
        <f t="shared" ca="1" si="400"/>
        <v>18</v>
      </c>
      <c r="KF4" s="59">
        <f t="shared" ca="1" si="400"/>
        <v>19</v>
      </c>
      <c r="KG4" s="59">
        <f t="shared" ca="1" si="400"/>
        <v>20</v>
      </c>
      <c r="KH4" s="59">
        <f t="shared" ca="1" si="400"/>
        <v>21</v>
      </c>
      <c r="KI4" s="59">
        <f t="shared" ca="1" si="400"/>
        <v>22</v>
      </c>
      <c r="KJ4" s="59">
        <f t="shared" ca="1" si="400"/>
        <v>23</v>
      </c>
      <c r="KK4" s="59">
        <f t="shared" ca="1" si="400"/>
        <v>24</v>
      </c>
      <c r="KL4" s="59">
        <f t="shared" ca="1" si="400"/>
        <v>25</v>
      </c>
      <c r="KM4" s="59">
        <f t="shared" ca="1" si="400"/>
        <v>26</v>
      </c>
      <c r="KN4" s="59">
        <f t="shared" ca="1" si="400"/>
        <v>27</v>
      </c>
      <c r="KO4" s="59">
        <f t="shared" ca="1" si="400"/>
        <v>28</v>
      </c>
      <c r="KP4" s="59">
        <f t="shared" ca="1" si="400"/>
        <v>29</v>
      </c>
      <c r="KQ4" s="59">
        <f t="shared" ca="1" si="400"/>
        <v>30</v>
      </c>
      <c r="KR4" s="59">
        <f t="shared" ca="1" si="400"/>
        <v>31</v>
      </c>
      <c r="KS4" s="59">
        <f t="shared" ca="1" si="400"/>
        <v>1</v>
      </c>
      <c r="KT4" s="59">
        <f t="shared" ca="1" si="400"/>
        <v>2</v>
      </c>
      <c r="KU4" s="59">
        <f t="shared" ca="1" si="400"/>
        <v>3</v>
      </c>
      <c r="KV4" s="59">
        <f t="shared" ca="1" si="400"/>
        <v>4</v>
      </c>
      <c r="KW4" s="59">
        <f t="shared" ca="1" si="400"/>
        <v>5</v>
      </c>
      <c r="KX4" s="59">
        <f t="shared" ca="1" si="400"/>
        <v>6</v>
      </c>
      <c r="KY4" s="59">
        <f t="shared" ca="1" si="400"/>
        <v>7</v>
      </c>
      <c r="KZ4" s="59">
        <f t="shared" ca="1" si="400"/>
        <v>8</v>
      </c>
      <c r="LA4" s="59">
        <f t="shared" ca="1" si="400"/>
        <v>9</v>
      </c>
      <c r="LB4" s="59">
        <f t="shared" ca="1" si="400"/>
        <v>10</v>
      </c>
      <c r="LC4" s="59">
        <f t="shared" ca="1" si="400"/>
        <v>11</v>
      </c>
      <c r="LD4" s="59">
        <f t="shared" ca="1" si="400"/>
        <v>12</v>
      </c>
      <c r="LE4" s="59">
        <f t="shared" ca="1" si="400"/>
        <v>13</v>
      </c>
      <c r="LF4" s="59">
        <f t="shared" ca="1" si="400"/>
        <v>14</v>
      </c>
      <c r="LG4" s="59">
        <f t="shared" ca="1" si="400"/>
        <v>15</v>
      </c>
      <c r="LH4" s="59">
        <f t="shared" ca="1" si="400"/>
        <v>16</v>
      </c>
      <c r="LI4" s="59">
        <f t="shared" ca="1" si="400"/>
        <v>17</v>
      </c>
      <c r="LJ4" s="59">
        <f t="shared" ca="1" si="400"/>
        <v>18</v>
      </c>
      <c r="LK4" s="59">
        <f t="shared" ca="1" si="400"/>
        <v>19</v>
      </c>
      <c r="LL4" s="59">
        <f t="shared" ca="1" si="400"/>
        <v>20</v>
      </c>
      <c r="LM4" s="59">
        <f t="shared" ca="1" si="400"/>
        <v>21</v>
      </c>
      <c r="LN4" s="59">
        <f t="shared" ca="1" si="400"/>
        <v>22</v>
      </c>
      <c r="LO4" s="59">
        <f t="shared" ca="1" si="400"/>
        <v>23</v>
      </c>
      <c r="LP4" s="59">
        <f t="shared" ca="1" si="400"/>
        <v>24</v>
      </c>
      <c r="LQ4" s="59">
        <f t="shared" ca="1" si="400"/>
        <v>25</v>
      </c>
      <c r="LR4" s="59">
        <f t="shared" ca="1" si="400"/>
        <v>26</v>
      </c>
      <c r="LS4" s="59">
        <f t="shared" ca="1" si="400"/>
        <v>27</v>
      </c>
      <c r="LT4" s="59">
        <f t="shared" ca="1" si="400"/>
        <v>28</v>
      </c>
      <c r="LU4" s="59">
        <f t="shared" ca="1" si="400"/>
        <v>29</v>
      </c>
      <c r="LV4" s="59">
        <f t="shared" ca="1" si="400"/>
        <v>30</v>
      </c>
      <c r="LW4" s="59">
        <f t="shared" ca="1" si="400"/>
        <v>1</v>
      </c>
      <c r="LX4" s="59">
        <f t="shared" ca="1" si="400"/>
        <v>2</v>
      </c>
      <c r="LY4" s="59">
        <f t="shared" ca="1" si="400"/>
        <v>3</v>
      </c>
      <c r="LZ4" s="59">
        <f t="shared" ca="1" si="400"/>
        <v>4</v>
      </c>
      <c r="MA4" s="59">
        <f t="shared" ca="1" si="400"/>
        <v>5</v>
      </c>
      <c r="MB4" s="59">
        <f t="shared" ca="1" si="400"/>
        <v>6</v>
      </c>
      <c r="MC4" s="59">
        <f t="shared" ca="1" si="400"/>
        <v>7</v>
      </c>
      <c r="MD4" s="59">
        <f t="shared" ca="1" si="400"/>
        <v>8</v>
      </c>
      <c r="ME4" s="59">
        <f t="shared" ca="1" si="400"/>
        <v>9</v>
      </c>
      <c r="MF4" s="59">
        <f t="shared" ca="1" si="400"/>
        <v>10</v>
      </c>
      <c r="MG4" s="59">
        <f t="shared" ca="1" si="400"/>
        <v>11</v>
      </c>
      <c r="MH4" s="59">
        <f t="shared" ca="1" si="400"/>
        <v>12</v>
      </c>
      <c r="MI4" s="59">
        <f t="shared" ca="1" si="400"/>
        <v>13</v>
      </c>
      <c r="MJ4" s="59">
        <f t="shared" ca="1" si="400"/>
        <v>14</v>
      </c>
      <c r="MK4" s="59">
        <f t="shared" ca="1" si="400"/>
        <v>15</v>
      </c>
      <c r="ML4" s="59">
        <f t="shared" ca="1" si="400"/>
        <v>16</v>
      </c>
      <c r="MM4" s="59">
        <f t="shared" ca="1" si="400"/>
        <v>17</v>
      </c>
      <c r="MN4" s="59">
        <f t="shared" ca="1" si="400"/>
        <v>18</v>
      </c>
      <c r="MO4" s="59">
        <f t="shared" ref="MO4:OZ4" ca="1" si="401">DAY(MO2)</f>
        <v>19</v>
      </c>
      <c r="MP4" s="59">
        <f t="shared" ca="1" si="401"/>
        <v>20</v>
      </c>
      <c r="MQ4" s="59">
        <f t="shared" ca="1" si="401"/>
        <v>21</v>
      </c>
      <c r="MR4" s="59">
        <f t="shared" ca="1" si="401"/>
        <v>22</v>
      </c>
      <c r="MS4" s="59">
        <f t="shared" ca="1" si="401"/>
        <v>23</v>
      </c>
      <c r="MT4" s="59">
        <f t="shared" ca="1" si="401"/>
        <v>24</v>
      </c>
      <c r="MU4" s="59">
        <f t="shared" ca="1" si="401"/>
        <v>25</v>
      </c>
      <c r="MV4" s="59">
        <f t="shared" ca="1" si="401"/>
        <v>26</v>
      </c>
      <c r="MW4" s="59">
        <f t="shared" ca="1" si="401"/>
        <v>27</v>
      </c>
      <c r="MX4" s="59">
        <f t="shared" ca="1" si="401"/>
        <v>28</v>
      </c>
      <c r="MY4" s="59">
        <f t="shared" ca="1" si="401"/>
        <v>29</v>
      </c>
      <c r="MZ4" s="59">
        <f t="shared" ca="1" si="401"/>
        <v>30</v>
      </c>
      <c r="NA4" s="59">
        <f t="shared" ca="1" si="401"/>
        <v>31</v>
      </c>
      <c r="NB4" s="59">
        <f t="shared" ca="1" si="401"/>
        <v>1</v>
      </c>
      <c r="NC4" s="59">
        <f t="shared" ca="1" si="401"/>
        <v>2</v>
      </c>
      <c r="ND4" s="59">
        <f t="shared" ca="1" si="401"/>
        <v>3</v>
      </c>
      <c r="NE4" s="59">
        <f t="shared" ca="1" si="401"/>
        <v>4</v>
      </c>
      <c r="NF4" s="59">
        <f t="shared" ca="1" si="401"/>
        <v>5</v>
      </c>
      <c r="NG4" s="59">
        <f t="shared" ca="1" si="401"/>
        <v>6</v>
      </c>
      <c r="NH4" s="59">
        <f t="shared" ca="1" si="401"/>
        <v>7</v>
      </c>
      <c r="NI4" s="59">
        <f t="shared" ca="1" si="401"/>
        <v>8</v>
      </c>
      <c r="NJ4" s="59">
        <f t="shared" ca="1" si="401"/>
        <v>9</v>
      </c>
      <c r="NK4" s="59">
        <f t="shared" ca="1" si="401"/>
        <v>10</v>
      </c>
      <c r="NL4" s="59">
        <f t="shared" ca="1" si="401"/>
        <v>11</v>
      </c>
      <c r="NM4" s="59">
        <f t="shared" ca="1" si="401"/>
        <v>12</v>
      </c>
      <c r="NN4" s="59">
        <f t="shared" ca="1" si="401"/>
        <v>13</v>
      </c>
      <c r="NO4" s="59">
        <f t="shared" ca="1" si="401"/>
        <v>14</v>
      </c>
      <c r="NP4" s="59">
        <f t="shared" ca="1" si="401"/>
        <v>15</v>
      </c>
      <c r="NQ4" s="59">
        <f t="shared" ca="1" si="401"/>
        <v>16</v>
      </c>
      <c r="NR4" s="59">
        <f t="shared" ca="1" si="401"/>
        <v>17</v>
      </c>
      <c r="NS4" s="59">
        <f t="shared" ca="1" si="401"/>
        <v>18</v>
      </c>
      <c r="NT4" s="59">
        <f t="shared" ca="1" si="401"/>
        <v>19</v>
      </c>
      <c r="NU4" s="59">
        <f t="shared" ca="1" si="401"/>
        <v>20</v>
      </c>
      <c r="NV4" s="59">
        <f t="shared" ca="1" si="401"/>
        <v>21</v>
      </c>
      <c r="NW4" s="59">
        <f t="shared" ca="1" si="401"/>
        <v>22</v>
      </c>
      <c r="NX4" s="59">
        <f t="shared" ca="1" si="401"/>
        <v>23</v>
      </c>
      <c r="NY4" s="59">
        <f t="shared" ca="1" si="401"/>
        <v>24</v>
      </c>
      <c r="NZ4" s="59">
        <f t="shared" ca="1" si="401"/>
        <v>25</v>
      </c>
      <c r="OA4" s="59">
        <f t="shared" ca="1" si="401"/>
        <v>26</v>
      </c>
      <c r="OB4" s="59">
        <f t="shared" ca="1" si="401"/>
        <v>27</v>
      </c>
      <c r="OC4" s="59">
        <f t="shared" ca="1" si="401"/>
        <v>28</v>
      </c>
      <c r="OD4" s="59">
        <f t="shared" ca="1" si="401"/>
        <v>29</v>
      </c>
      <c r="OE4" s="59">
        <f t="shared" ca="1" si="401"/>
        <v>30</v>
      </c>
      <c r="OF4" s="59">
        <f t="shared" ca="1" si="401"/>
        <v>31</v>
      </c>
      <c r="OG4" s="59">
        <f t="shared" ca="1" si="401"/>
        <v>1</v>
      </c>
      <c r="OH4" s="59">
        <f t="shared" ca="1" si="401"/>
        <v>2</v>
      </c>
      <c r="OI4" s="59">
        <f t="shared" ca="1" si="401"/>
        <v>3</v>
      </c>
      <c r="OJ4" s="59">
        <f t="shared" ca="1" si="401"/>
        <v>4</v>
      </c>
      <c r="OK4" s="59">
        <f t="shared" ca="1" si="401"/>
        <v>5</v>
      </c>
      <c r="OL4" s="59">
        <f t="shared" ca="1" si="401"/>
        <v>6</v>
      </c>
      <c r="OM4" s="59">
        <f t="shared" ca="1" si="401"/>
        <v>7</v>
      </c>
      <c r="ON4" s="59">
        <f t="shared" ca="1" si="401"/>
        <v>8</v>
      </c>
      <c r="OO4" s="59">
        <f t="shared" ca="1" si="401"/>
        <v>9</v>
      </c>
      <c r="OP4" s="59">
        <f t="shared" ca="1" si="401"/>
        <v>10</v>
      </c>
      <c r="OQ4" s="59">
        <f t="shared" ca="1" si="401"/>
        <v>11</v>
      </c>
      <c r="OR4" s="59">
        <f t="shared" ca="1" si="401"/>
        <v>12</v>
      </c>
      <c r="OS4" s="59">
        <f t="shared" ca="1" si="401"/>
        <v>13</v>
      </c>
      <c r="OT4" s="59">
        <f t="shared" ca="1" si="401"/>
        <v>14</v>
      </c>
      <c r="OU4" s="59">
        <f t="shared" ca="1" si="401"/>
        <v>15</v>
      </c>
      <c r="OV4" s="59">
        <f t="shared" ca="1" si="401"/>
        <v>16</v>
      </c>
      <c r="OW4" s="59">
        <f t="shared" ca="1" si="401"/>
        <v>17</v>
      </c>
      <c r="OX4" s="59">
        <f t="shared" ca="1" si="401"/>
        <v>18</v>
      </c>
      <c r="OY4" s="59">
        <f t="shared" ca="1" si="401"/>
        <v>19</v>
      </c>
      <c r="OZ4" s="59">
        <f t="shared" ca="1" si="401"/>
        <v>20</v>
      </c>
      <c r="PA4" s="59">
        <f t="shared" ref="PA4:PO4" ca="1" si="402">DAY(PA2)</f>
        <v>21</v>
      </c>
      <c r="PB4" s="59">
        <f t="shared" ca="1" si="402"/>
        <v>22</v>
      </c>
      <c r="PC4" s="59">
        <f t="shared" ca="1" si="402"/>
        <v>23</v>
      </c>
      <c r="PD4" s="59">
        <f t="shared" ca="1" si="402"/>
        <v>24</v>
      </c>
      <c r="PE4" s="59">
        <f t="shared" ca="1" si="402"/>
        <v>25</v>
      </c>
      <c r="PF4" s="59">
        <f t="shared" ca="1" si="402"/>
        <v>26</v>
      </c>
      <c r="PG4" s="59">
        <f t="shared" ca="1" si="402"/>
        <v>27</v>
      </c>
      <c r="PH4" s="59">
        <f t="shared" ca="1" si="402"/>
        <v>28</v>
      </c>
      <c r="PI4" s="59">
        <f t="shared" ca="1" si="402"/>
        <v>1</v>
      </c>
      <c r="PJ4" s="59">
        <f t="shared" ca="1" si="402"/>
        <v>2</v>
      </c>
      <c r="PK4" s="59">
        <f t="shared" ca="1" si="402"/>
        <v>3</v>
      </c>
      <c r="PL4" s="59">
        <f t="shared" ca="1" si="402"/>
        <v>4</v>
      </c>
      <c r="PM4" s="59">
        <f t="shared" ca="1" si="402"/>
        <v>5</v>
      </c>
      <c r="PN4" s="59">
        <f t="shared" ca="1" si="402"/>
        <v>6</v>
      </c>
      <c r="PO4" s="59">
        <f t="shared" ca="1" si="402"/>
        <v>7</v>
      </c>
    </row>
    <row r="5" spans="1:431" x14ac:dyDescent="0.2">
      <c r="A5" s="59">
        <f ca="1">MONTH(A4)</f>
        <v>1</v>
      </c>
      <c r="B5" s="59" t="str">
        <f ca="1">IF(MONTH(B2)=MONTH(A2),"",MONTH(B2))</f>
        <v/>
      </c>
      <c r="C5" s="59" t="str">
        <f t="shared" ref="C5:BN5" ca="1" si="403">IF(MONTH(C2)=MONTH(B2),"",MONTH(C2))</f>
        <v/>
      </c>
      <c r="D5" s="59" t="str">
        <f t="shared" ca="1" si="403"/>
        <v/>
      </c>
      <c r="E5" s="59" t="str">
        <f t="shared" ca="1" si="403"/>
        <v/>
      </c>
      <c r="F5" s="59" t="str">
        <f t="shared" ca="1" si="403"/>
        <v/>
      </c>
      <c r="G5" s="59" t="str">
        <f t="shared" ca="1" si="403"/>
        <v/>
      </c>
      <c r="H5" s="59" t="str">
        <f t="shared" ca="1" si="403"/>
        <v/>
      </c>
      <c r="I5" s="59" t="str">
        <f t="shared" ca="1" si="403"/>
        <v/>
      </c>
      <c r="J5" s="59" t="str">
        <f t="shared" ca="1" si="403"/>
        <v/>
      </c>
      <c r="K5" s="59" t="str">
        <f t="shared" ca="1" si="403"/>
        <v/>
      </c>
      <c r="L5" s="59" t="str">
        <f t="shared" ca="1" si="403"/>
        <v/>
      </c>
      <c r="M5" s="59" t="str">
        <f t="shared" ca="1" si="403"/>
        <v/>
      </c>
      <c r="N5" s="59" t="str">
        <f t="shared" ca="1" si="403"/>
        <v/>
      </c>
      <c r="O5" s="59" t="str">
        <f t="shared" ca="1" si="403"/>
        <v/>
      </c>
      <c r="P5" s="59" t="str">
        <f t="shared" ca="1" si="403"/>
        <v/>
      </c>
      <c r="Q5" s="59" t="str">
        <f t="shared" ca="1" si="403"/>
        <v/>
      </c>
      <c r="R5" s="59" t="str">
        <f t="shared" ca="1" si="403"/>
        <v/>
      </c>
      <c r="S5" s="59" t="str">
        <f t="shared" ca="1" si="403"/>
        <v/>
      </c>
      <c r="T5" s="59" t="str">
        <f t="shared" ca="1" si="403"/>
        <v/>
      </c>
      <c r="U5" s="59" t="str">
        <f t="shared" ca="1" si="403"/>
        <v/>
      </c>
      <c r="V5" s="59" t="str">
        <f t="shared" ca="1" si="403"/>
        <v/>
      </c>
      <c r="W5" s="59" t="str">
        <f t="shared" ca="1" si="403"/>
        <v/>
      </c>
      <c r="X5" s="59" t="str">
        <f t="shared" ca="1" si="403"/>
        <v/>
      </c>
      <c r="Y5" s="59" t="str">
        <f t="shared" ca="1" si="403"/>
        <v/>
      </c>
      <c r="Z5" s="59" t="str">
        <f t="shared" ca="1" si="403"/>
        <v/>
      </c>
      <c r="AA5" s="59" t="str">
        <f t="shared" ca="1" si="403"/>
        <v/>
      </c>
      <c r="AB5" s="59" t="str">
        <f t="shared" ca="1" si="403"/>
        <v/>
      </c>
      <c r="AC5" s="59" t="str">
        <f t="shared" ca="1" si="403"/>
        <v/>
      </c>
      <c r="AD5" s="59" t="str">
        <f t="shared" ca="1" si="403"/>
        <v/>
      </c>
      <c r="AE5" s="59" t="str">
        <f t="shared" ca="1" si="403"/>
        <v/>
      </c>
      <c r="AF5" s="59">
        <f t="shared" ca="1" si="403"/>
        <v>2</v>
      </c>
      <c r="AG5" s="59" t="str">
        <f t="shared" ca="1" si="403"/>
        <v/>
      </c>
      <c r="AH5" s="59" t="str">
        <f t="shared" ca="1" si="403"/>
        <v/>
      </c>
      <c r="AI5" s="59" t="str">
        <f t="shared" ca="1" si="403"/>
        <v/>
      </c>
      <c r="AJ5" s="59" t="str">
        <f t="shared" ca="1" si="403"/>
        <v/>
      </c>
      <c r="AK5" s="59" t="str">
        <f t="shared" ca="1" si="403"/>
        <v/>
      </c>
      <c r="AL5" s="59" t="str">
        <f t="shared" ca="1" si="403"/>
        <v/>
      </c>
      <c r="AM5" s="59" t="str">
        <f t="shared" ca="1" si="403"/>
        <v/>
      </c>
      <c r="AN5" s="59" t="str">
        <f t="shared" ca="1" si="403"/>
        <v/>
      </c>
      <c r="AO5" s="59" t="str">
        <f t="shared" ca="1" si="403"/>
        <v/>
      </c>
      <c r="AP5" s="59" t="str">
        <f t="shared" ca="1" si="403"/>
        <v/>
      </c>
      <c r="AQ5" s="59" t="str">
        <f t="shared" ca="1" si="403"/>
        <v/>
      </c>
      <c r="AR5" s="59" t="str">
        <f t="shared" ca="1" si="403"/>
        <v/>
      </c>
      <c r="AS5" s="59" t="str">
        <f t="shared" ca="1" si="403"/>
        <v/>
      </c>
      <c r="AT5" s="59" t="str">
        <f t="shared" ca="1" si="403"/>
        <v/>
      </c>
      <c r="AU5" s="59" t="str">
        <f t="shared" ca="1" si="403"/>
        <v/>
      </c>
      <c r="AV5" s="59" t="str">
        <f t="shared" ca="1" si="403"/>
        <v/>
      </c>
      <c r="AW5" s="59" t="str">
        <f t="shared" ca="1" si="403"/>
        <v/>
      </c>
      <c r="AX5" s="59" t="str">
        <f t="shared" ca="1" si="403"/>
        <v/>
      </c>
      <c r="AY5" s="59" t="str">
        <f t="shared" ca="1" si="403"/>
        <v/>
      </c>
      <c r="AZ5" s="59" t="str">
        <f t="shared" ca="1" si="403"/>
        <v/>
      </c>
      <c r="BA5" s="59" t="str">
        <f t="shared" ca="1" si="403"/>
        <v/>
      </c>
      <c r="BB5" s="59" t="str">
        <f t="shared" ca="1" si="403"/>
        <v/>
      </c>
      <c r="BC5" s="59" t="str">
        <f t="shared" ca="1" si="403"/>
        <v/>
      </c>
      <c r="BD5" s="59" t="str">
        <f t="shared" ca="1" si="403"/>
        <v/>
      </c>
      <c r="BE5" s="59" t="str">
        <f t="shared" ca="1" si="403"/>
        <v/>
      </c>
      <c r="BF5" s="59" t="str">
        <f t="shared" ca="1" si="403"/>
        <v/>
      </c>
      <c r="BG5" s="59" t="str">
        <f t="shared" ca="1" si="403"/>
        <v/>
      </c>
      <c r="BH5" s="59">
        <f t="shared" ca="1" si="403"/>
        <v>3</v>
      </c>
      <c r="BI5" s="59" t="str">
        <f t="shared" ca="1" si="403"/>
        <v/>
      </c>
      <c r="BJ5" s="59" t="str">
        <f t="shared" ca="1" si="403"/>
        <v/>
      </c>
      <c r="BK5" s="59" t="str">
        <f t="shared" ca="1" si="403"/>
        <v/>
      </c>
      <c r="BL5" s="59" t="str">
        <f t="shared" ca="1" si="403"/>
        <v/>
      </c>
      <c r="BM5" s="59" t="str">
        <f t="shared" ca="1" si="403"/>
        <v/>
      </c>
      <c r="BN5" s="59" t="str">
        <f t="shared" ca="1" si="403"/>
        <v/>
      </c>
      <c r="BO5" s="59" t="str">
        <f t="shared" ref="BO5:DZ5" ca="1" si="404">IF(MONTH(BO2)=MONTH(BN2),"",MONTH(BO2))</f>
        <v/>
      </c>
      <c r="BP5" s="59" t="str">
        <f t="shared" ca="1" si="404"/>
        <v/>
      </c>
      <c r="BQ5" s="59" t="str">
        <f t="shared" ca="1" si="404"/>
        <v/>
      </c>
      <c r="BR5" s="59" t="str">
        <f t="shared" ca="1" si="404"/>
        <v/>
      </c>
      <c r="BS5" s="59" t="str">
        <f t="shared" ca="1" si="404"/>
        <v/>
      </c>
      <c r="BT5" s="59" t="str">
        <f t="shared" ca="1" si="404"/>
        <v/>
      </c>
      <c r="BU5" s="59" t="str">
        <f t="shared" ca="1" si="404"/>
        <v/>
      </c>
      <c r="BV5" s="59" t="str">
        <f t="shared" ca="1" si="404"/>
        <v/>
      </c>
      <c r="BW5" s="59" t="str">
        <f t="shared" ca="1" si="404"/>
        <v/>
      </c>
      <c r="BX5" s="59" t="str">
        <f t="shared" ca="1" si="404"/>
        <v/>
      </c>
      <c r="BY5" s="59" t="str">
        <f t="shared" ca="1" si="404"/>
        <v/>
      </c>
      <c r="BZ5" s="59" t="str">
        <f t="shared" ca="1" si="404"/>
        <v/>
      </c>
      <c r="CA5" s="59" t="str">
        <f t="shared" ca="1" si="404"/>
        <v/>
      </c>
      <c r="CB5" s="59" t="str">
        <f t="shared" ca="1" si="404"/>
        <v/>
      </c>
      <c r="CC5" s="59" t="str">
        <f t="shared" ca="1" si="404"/>
        <v/>
      </c>
      <c r="CD5" s="59" t="str">
        <f t="shared" ca="1" si="404"/>
        <v/>
      </c>
      <c r="CE5" s="59" t="str">
        <f t="shared" ca="1" si="404"/>
        <v/>
      </c>
      <c r="CF5" s="59" t="str">
        <f t="shared" ca="1" si="404"/>
        <v/>
      </c>
      <c r="CG5" s="59" t="str">
        <f t="shared" ca="1" si="404"/>
        <v/>
      </c>
      <c r="CH5" s="59" t="str">
        <f t="shared" ca="1" si="404"/>
        <v/>
      </c>
      <c r="CI5" s="59" t="str">
        <f t="shared" ca="1" si="404"/>
        <v/>
      </c>
      <c r="CJ5" s="59" t="str">
        <f t="shared" ca="1" si="404"/>
        <v/>
      </c>
      <c r="CK5" s="59" t="str">
        <f t="shared" ca="1" si="404"/>
        <v/>
      </c>
      <c r="CL5" s="59" t="str">
        <f t="shared" ca="1" si="404"/>
        <v/>
      </c>
      <c r="CM5" s="59">
        <f t="shared" ca="1" si="404"/>
        <v>4</v>
      </c>
      <c r="CN5" s="59" t="str">
        <f t="shared" ca="1" si="404"/>
        <v/>
      </c>
      <c r="CO5" s="59" t="str">
        <f t="shared" ca="1" si="404"/>
        <v/>
      </c>
      <c r="CP5" s="59" t="str">
        <f t="shared" ca="1" si="404"/>
        <v/>
      </c>
      <c r="CQ5" s="59" t="str">
        <f t="shared" ca="1" si="404"/>
        <v/>
      </c>
      <c r="CR5" s="59" t="str">
        <f t="shared" ca="1" si="404"/>
        <v/>
      </c>
      <c r="CS5" s="59" t="str">
        <f t="shared" ca="1" si="404"/>
        <v/>
      </c>
      <c r="CT5" s="59" t="str">
        <f t="shared" ca="1" si="404"/>
        <v/>
      </c>
      <c r="CU5" s="59" t="str">
        <f t="shared" ca="1" si="404"/>
        <v/>
      </c>
      <c r="CV5" s="59" t="str">
        <f t="shared" ca="1" si="404"/>
        <v/>
      </c>
      <c r="CW5" s="59" t="str">
        <f t="shared" ca="1" si="404"/>
        <v/>
      </c>
      <c r="CX5" s="59" t="str">
        <f t="shared" ca="1" si="404"/>
        <v/>
      </c>
      <c r="CY5" s="59" t="str">
        <f t="shared" ca="1" si="404"/>
        <v/>
      </c>
      <c r="CZ5" s="59" t="str">
        <f t="shared" ca="1" si="404"/>
        <v/>
      </c>
      <c r="DA5" s="59" t="str">
        <f t="shared" ca="1" si="404"/>
        <v/>
      </c>
      <c r="DB5" s="59" t="str">
        <f t="shared" ca="1" si="404"/>
        <v/>
      </c>
      <c r="DC5" s="59" t="str">
        <f t="shared" ca="1" si="404"/>
        <v/>
      </c>
      <c r="DD5" s="59" t="str">
        <f t="shared" ca="1" si="404"/>
        <v/>
      </c>
      <c r="DE5" s="59" t="str">
        <f t="shared" ca="1" si="404"/>
        <v/>
      </c>
      <c r="DF5" s="59" t="str">
        <f t="shared" ca="1" si="404"/>
        <v/>
      </c>
      <c r="DG5" s="59" t="str">
        <f t="shared" ca="1" si="404"/>
        <v/>
      </c>
      <c r="DH5" s="59" t="str">
        <f t="shared" ca="1" si="404"/>
        <v/>
      </c>
      <c r="DI5" s="59" t="str">
        <f t="shared" ca="1" si="404"/>
        <v/>
      </c>
      <c r="DJ5" s="59" t="str">
        <f t="shared" ca="1" si="404"/>
        <v/>
      </c>
      <c r="DK5" s="59" t="str">
        <f t="shared" ca="1" si="404"/>
        <v/>
      </c>
      <c r="DL5" s="59" t="str">
        <f t="shared" ca="1" si="404"/>
        <v/>
      </c>
      <c r="DM5" s="59" t="str">
        <f t="shared" ca="1" si="404"/>
        <v/>
      </c>
      <c r="DN5" s="59" t="str">
        <f t="shared" ca="1" si="404"/>
        <v/>
      </c>
      <c r="DO5" s="59" t="str">
        <f t="shared" ca="1" si="404"/>
        <v/>
      </c>
      <c r="DP5" s="59" t="str">
        <f t="shared" ca="1" si="404"/>
        <v/>
      </c>
      <c r="DQ5" s="59">
        <f t="shared" ca="1" si="404"/>
        <v>5</v>
      </c>
      <c r="DR5" s="59" t="str">
        <f t="shared" ca="1" si="404"/>
        <v/>
      </c>
      <c r="DS5" s="59" t="str">
        <f t="shared" ca="1" si="404"/>
        <v/>
      </c>
      <c r="DT5" s="59" t="str">
        <f t="shared" ca="1" si="404"/>
        <v/>
      </c>
      <c r="DU5" s="59" t="str">
        <f t="shared" ca="1" si="404"/>
        <v/>
      </c>
      <c r="DV5" s="59" t="str">
        <f t="shared" ca="1" si="404"/>
        <v/>
      </c>
      <c r="DW5" s="59" t="str">
        <f t="shared" ca="1" si="404"/>
        <v/>
      </c>
      <c r="DX5" s="59" t="str">
        <f t="shared" ca="1" si="404"/>
        <v/>
      </c>
      <c r="DY5" s="59" t="str">
        <f t="shared" ca="1" si="404"/>
        <v/>
      </c>
      <c r="DZ5" s="59" t="str">
        <f t="shared" ca="1" si="404"/>
        <v/>
      </c>
      <c r="EA5" s="59" t="str">
        <f t="shared" ref="EA5:GL5" ca="1" si="405">IF(MONTH(EA2)=MONTH(DZ2),"",MONTH(EA2))</f>
        <v/>
      </c>
      <c r="EB5" s="59" t="str">
        <f t="shared" ca="1" si="405"/>
        <v/>
      </c>
      <c r="EC5" s="59" t="str">
        <f t="shared" ca="1" si="405"/>
        <v/>
      </c>
      <c r="ED5" s="59" t="str">
        <f t="shared" ca="1" si="405"/>
        <v/>
      </c>
      <c r="EE5" s="59" t="str">
        <f t="shared" ca="1" si="405"/>
        <v/>
      </c>
      <c r="EF5" s="59" t="str">
        <f t="shared" ca="1" si="405"/>
        <v/>
      </c>
      <c r="EG5" s="59" t="str">
        <f t="shared" ca="1" si="405"/>
        <v/>
      </c>
      <c r="EH5" s="59" t="str">
        <f t="shared" ca="1" si="405"/>
        <v/>
      </c>
      <c r="EI5" s="59" t="str">
        <f t="shared" ca="1" si="405"/>
        <v/>
      </c>
      <c r="EJ5" s="59" t="str">
        <f t="shared" ca="1" si="405"/>
        <v/>
      </c>
      <c r="EK5" s="59" t="str">
        <f t="shared" ca="1" si="405"/>
        <v/>
      </c>
      <c r="EL5" s="59" t="str">
        <f t="shared" ca="1" si="405"/>
        <v/>
      </c>
      <c r="EM5" s="59" t="str">
        <f t="shared" ca="1" si="405"/>
        <v/>
      </c>
      <c r="EN5" s="59" t="str">
        <f t="shared" ca="1" si="405"/>
        <v/>
      </c>
      <c r="EO5" s="59" t="str">
        <f t="shared" ca="1" si="405"/>
        <v/>
      </c>
      <c r="EP5" s="59" t="str">
        <f t="shared" ca="1" si="405"/>
        <v/>
      </c>
      <c r="EQ5" s="59" t="str">
        <f t="shared" ca="1" si="405"/>
        <v/>
      </c>
      <c r="ER5" s="59" t="str">
        <f t="shared" ca="1" si="405"/>
        <v/>
      </c>
      <c r="ES5" s="59" t="str">
        <f t="shared" ca="1" si="405"/>
        <v/>
      </c>
      <c r="ET5" s="59" t="str">
        <f t="shared" ca="1" si="405"/>
        <v/>
      </c>
      <c r="EU5" s="59" t="str">
        <f t="shared" ca="1" si="405"/>
        <v/>
      </c>
      <c r="EV5" s="59">
        <f t="shared" ca="1" si="405"/>
        <v>6</v>
      </c>
      <c r="EW5" s="59" t="str">
        <f t="shared" ca="1" si="405"/>
        <v/>
      </c>
      <c r="EX5" s="59" t="str">
        <f t="shared" ca="1" si="405"/>
        <v/>
      </c>
      <c r="EY5" s="59" t="str">
        <f t="shared" ca="1" si="405"/>
        <v/>
      </c>
      <c r="EZ5" s="59" t="str">
        <f t="shared" ca="1" si="405"/>
        <v/>
      </c>
      <c r="FA5" s="59" t="str">
        <f t="shared" ca="1" si="405"/>
        <v/>
      </c>
      <c r="FB5" s="59" t="str">
        <f t="shared" ca="1" si="405"/>
        <v/>
      </c>
      <c r="FC5" s="59" t="str">
        <f t="shared" ca="1" si="405"/>
        <v/>
      </c>
      <c r="FD5" s="59" t="str">
        <f t="shared" ca="1" si="405"/>
        <v/>
      </c>
      <c r="FE5" s="59" t="str">
        <f t="shared" ca="1" si="405"/>
        <v/>
      </c>
      <c r="FF5" s="59" t="str">
        <f t="shared" ca="1" si="405"/>
        <v/>
      </c>
      <c r="FG5" s="59" t="str">
        <f t="shared" ca="1" si="405"/>
        <v/>
      </c>
      <c r="FH5" s="59" t="str">
        <f t="shared" ca="1" si="405"/>
        <v/>
      </c>
      <c r="FI5" s="59" t="str">
        <f t="shared" ca="1" si="405"/>
        <v/>
      </c>
      <c r="FJ5" s="59" t="str">
        <f t="shared" ca="1" si="405"/>
        <v/>
      </c>
      <c r="FK5" s="59" t="str">
        <f t="shared" ca="1" si="405"/>
        <v/>
      </c>
      <c r="FL5" s="59" t="str">
        <f t="shared" ca="1" si="405"/>
        <v/>
      </c>
      <c r="FM5" s="59" t="str">
        <f t="shared" ca="1" si="405"/>
        <v/>
      </c>
      <c r="FN5" s="59" t="str">
        <f t="shared" ca="1" si="405"/>
        <v/>
      </c>
      <c r="FO5" s="59" t="str">
        <f t="shared" ca="1" si="405"/>
        <v/>
      </c>
      <c r="FP5" s="59" t="str">
        <f t="shared" ca="1" si="405"/>
        <v/>
      </c>
      <c r="FQ5" s="59" t="str">
        <f t="shared" ca="1" si="405"/>
        <v/>
      </c>
      <c r="FR5" s="59" t="str">
        <f t="shared" ca="1" si="405"/>
        <v/>
      </c>
      <c r="FS5" s="59" t="str">
        <f t="shared" ca="1" si="405"/>
        <v/>
      </c>
      <c r="FT5" s="59" t="str">
        <f t="shared" ca="1" si="405"/>
        <v/>
      </c>
      <c r="FU5" s="59" t="str">
        <f t="shared" ca="1" si="405"/>
        <v/>
      </c>
      <c r="FV5" s="59" t="str">
        <f t="shared" ca="1" si="405"/>
        <v/>
      </c>
      <c r="FW5" s="59" t="str">
        <f t="shared" ca="1" si="405"/>
        <v/>
      </c>
      <c r="FX5" s="59" t="str">
        <f t="shared" ca="1" si="405"/>
        <v/>
      </c>
      <c r="FY5" s="59" t="str">
        <f t="shared" ca="1" si="405"/>
        <v/>
      </c>
      <c r="FZ5" s="59">
        <f t="shared" ca="1" si="405"/>
        <v>7</v>
      </c>
      <c r="GA5" s="59" t="str">
        <f t="shared" ca="1" si="405"/>
        <v/>
      </c>
      <c r="GB5" s="59" t="str">
        <f t="shared" ca="1" si="405"/>
        <v/>
      </c>
      <c r="GC5" s="59" t="str">
        <f t="shared" ca="1" si="405"/>
        <v/>
      </c>
      <c r="GD5" s="59" t="str">
        <f t="shared" ca="1" si="405"/>
        <v/>
      </c>
      <c r="GE5" s="59" t="str">
        <f t="shared" ca="1" si="405"/>
        <v/>
      </c>
      <c r="GF5" s="59" t="str">
        <f t="shared" ca="1" si="405"/>
        <v/>
      </c>
      <c r="GG5" s="59" t="str">
        <f t="shared" ca="1" si="405"/>
        <v/>
      </c>
      <c r="GH5" s="59" t="str">
        <f t="shared" ca="1" si="405"/>
        <v/>
      </c>
      <c r="GI5" s="59" t="str">
        <f t="shared" ca="1" si="405"/>
        <v/>
      </c>
      <c r="GJ5" s="59" t="str">
        <f t="shared" ca="1" si="405"/>
        <v/>
      </c>
      <c r="GK5" s="59" t="str">
        <f t="shared" ca="1" si="405"/>
        <v/>
      </c>
      <c r="GL5" s="59" t="str">
        <f t="shared" ca="1" si="405"/>
        <v/>
      </c>
      <c r="GM5" s="59" t="str">
        <f t="shared" ref="GM5:IX5" ca="1" si="406">IF(MONTH(GM2)=MONTH(GL2),"",MONTH(GM2))</f>
        <v/>
      </c>
      <c r="GN5" s="59" t="str">
        <f t="shared" ca="1" si="406"/>
        <v/>
      </c>
      <c r="GO5" s="59" t="str">
        <f t="shared" ca="1" si="406"/>
        <v/>
      </c>
      <c r="GP5" s="59" t="str">
        <f t="shared" ca="1" si="406"/>
        <v/>
      </c>
      <c r="GQ5" s="59" t="str">
        <f t="shared" ca="1" si="406"/>
        <v/>
      </c>
      <c r="GR5" s="59" t="str">
        <f t="shared" ca="1" si="406"/>
        <v/>
      </c>
      <c r="GS5" s="59" t="str">
        <f t="shared" ca="1" si="406"/>
        <v/>
      </c>
      <c r="GT5" s="59" t="str">
        <f t="shared" ca="1" si="406"/>
        <v/>
      </c>
      <c r="GU5" s="59" t="str">
        <f t="shared" ca="1" si="406"/>
        <v/>
      </c>
      <c r="GV5" s="59" t="str">
        <f t="shared" ca="1" si="406"/>
        <v/>
      </c>
      <c r="GW5" s="59" t="str">
        <f t="shared" ca="1" si="406"/>
        <v/>
      </c>
      <c r="GX5" s="59" t="str">
        <f t="shared" ca="1" si="406"/>
        <v/>
      </c>
      <c r="GY5" s="59" t="str">
        <f t="shared" ca="1" si="406"/>
        <v/>
      </c>
      <c r="GZ5" s="59" t="str">
        <f t="shared" ca="1" si="406"/>
        <v/>
      </c>
      <c r="HA5" s="59" t="str">
        <f t="shared" ca="1" si="406"/>
        <v/>
      </c>
      <c r="HB5" s="59" t="str">
        <f t="shared" ca="1" si="406"/>
        <v/>
      </c>
      <c r="HC5" s="59" t="str">
        <f t="shared" ca="1" si="406"/>
        <v/>
      </c>
      <c r="HD5" s="59" t="str">
        <f t="shared" ca="1" si="406"/>
        <v/>
      </c>
      <c r="HE5" s="59">
        <f t="shared" ca="1" si="406"/>
        <v>8</v>
      </c>
      <c r="HF5" s="59" t="str">
        <f t="shared" ca="1" si="406"/>
        <v/>
      </c>
      <c r="HG5" s="59" t="str">
        <f t="shared" ca="1" si="406"/>
        <v/>
      </c>
      <c r="HH5" s="59" t="str">
        <f t="shared" ca="1" si="406"/>
        <v/>
      </c>
      <c r="HI5" s="59" t="str">
        <f t="shared" ca="1" si="406"/>
        <v/>
      </c>
      <c r="HJ5" s="59" t="str">
        <f t="shared" ca="1" si="406"/>
        <v/>
      </c>
      <c r="HK5" s="59" t="str">
        <f t="shared" ca="1" si="406"/>
        <v/>
      </c>
      <c r="HL5" s="59" t="str">
        <f t="shared" ca="1" si="406"/>
        <v/>
      </c>
      <c r="HM5" s="59" t="str">
        <f t="shared" ca="1" si="406"/>
        <v/>
      </c>
      <c r="HN5" s="59" t="str">
        <f t="shared" ca="1" si="406"/>
        <v/>
      </c>
      <c r="HO5" s="59" t="str">
        <f t="shared" ca="1" si="406"/>
        <v/>
      </c>
      <c r="HP5" s="59" t="str">
        <f t="shared" ca="1" si="406"/>
        <v/>
      </c>
      <c r="HQ5" s="59" t="str">
        <f t="shared" ca="1" si="406"/>
        <v/>
      </c>
      <c r="HR5" s="59" t="str">
        <f t="shared" ca="1" si="406"/>
        <v/>
      </c>
      <c r="HS5" s="59" t="str">
        <f t="shared" ca="1" si="406"/>
        <v/>
      </c>
      <c r="HT5" s="59" t="str">
        <f t="shared" ca="1" si="406"/>
        <v/>
      </c>
      <c r="HU5" s="59" t="str">
        <f t="shared" ca="1" si="406"/>
        <v/>
      </c>
      <c r="HV5" s="59" t="str">
        <f t="shared" ca="1" si="406"/>
        <v/>
      </c>
      <c r="HW5" s="59" t="str">
        <f t="shared" ca="1" si="406"/>
        <v/>
      </c>
      <c r="HX5" s="59" t="str">
        <f t="shared" ca="1" si="406"/>
        <v/>
      </c>
      <c r="HY5" s="59" t="str">
        <f t="shared" ca="1" si="406"/>
        <v/>
      </c>
      <c r="HZ5" s="59" t="str">
        <f t="shared" ca="1" si="406"/>
        <v/>
      </c>
      <c r="IA5" s="59" t="str">
        <f t="shared" ca="1" si="406"/>
        <v/>
      </c>
      <c r="IB5" s="59" t="str">
        <f t="shared" ca="1" si="406"/>
        <v/>
      </c>
      <c r="IC5" s="59" t="str">
        <f t="shared" ca="1" si="406"/>
        <v/>
      </c>
      <c r="ID5" s="59" t="str">
        <f t="shared" ca="1" si="406"/>
        <v/>
      </c>
      <c r="IE5" s="59" t="str">
        <f t="shared" ca="1" si="406"/>
        <v/>
      </c>
      <c r="IF5" s="59" t="str">
        <f t="shared" ca="1" si="406"/>
        <v/>
      </c>
      <c r="IG5" s="59" t="str">
        <f t="shared" ca="1" si="406"/>
        <v/>
      </c>
      <c r="IH5" s="59" t="str">
        <f t="shared" ca="1" si="406"/>
        <v/>
      </c>
      <c r="II5" s="59" t="str">
        <f t="shared" ca="1" si="406"/>
        <v/>
      </c>
      <c r="IJ5" s="59">
        <f t="shared" ca="1" si="406"/>
        <v>9</v>
      </c>
      <c r="IK5" s="59" t="str">
        <f t="shared" ca="1" si="406"/>
        <v/>
      </c>
      <c r="IL5" s="59" t="str">
        <f t="shared" ca="1" si="406"/>
        <v/>
      </c>
      <c r="IM5" s="59" t="str">
        <f t="shared" ca="1" si="406"/>
        <v/>
      </c>
      <c r="IN5" s="59" t="str">
        <f t="shared" ca="1" si="406"/>
        <v/>
      </c>
      <c r="IO5" s="59" t="str">
        <f t="shared" ca="1" si="406"/>
        <v/>
      </c>
      <c r="IP5" s="59" t="str">
        <f t="shared" ca="1" si="406"/>
        <v/>
      </c>
      <c r="IQ5" s="59" t="str">
        <f t="shared" ca="1" si="406"/>
        <v/>
      </c>
      <c r="IR5" s="59" t="str">
        <f t="shared" ca="1" si="406"/>
        <v/>
      </c>
      <c r="IS5" s="59" t="str">
        <f t="shared" ca="1" si="406"/>
        <v/>
      </c>
      <c r="IT5" s="59" t="str">
        <f t="shared" ca="1" si="406"/>
        <v/>
      </c>
      <c r="IU5" s="59" t="str">
        <f t="shared" ca="1" si="406"/>
        <v/>
      </c>
      <c r="IV5" s="59" t="str">
        <f t="shared" ca="1" si="406"/>
        <v/>
      </c>
      <c r="IW5" s="59" t="str">
        <f t="shared" ca="1" si="406"/>
        <v/>
      </c>
      <c r="IX5" s="59" t="str">
        <f t="shared" ca="1" si="406"/>
        <v/>
      </c>
      <c r="IY5" s="59" t="str">
        <f t="shared" ref="IY5:LJ5" ca="1" si="407">IF(MONTH(IY2)=MONTH(IX2),"",MONTH(IY2))</f>
        <v/>
      </c>
      <c r="IZ5" s="59" t="str">
        <f t="shared" ca="1" si="407"/>
        <v/>
      </c>
      <c r="JA5" s="59" t="str">
        <f t="shared" ca="1" si="407"/>
        <v/>
      </c>
      <c r="JB5" s="59" t="str">
        <f t="shared" ca="1" si="407"/>
        <v/>
      </c>
      <c r="JC5" s="59" t="str">
        <f t="shared" ca="1" si="407"/>
        <v/>
      </c>
      <c r="JD5" s="59" t="str">
        <f t="shared" ca="1" si="407"/>
        <v/>
      </c>
      <c r="JE5" s="59" t="str">
        <f t="shared" ca="1" si="407"/>
        <v/>
      </c>
      <c r="JF5" s="59" t="str">
        <f t="shared" ca="1" si="407"/>
        <v/>
      </c>
      <c r="JG5" s="59" t="str">
        <f t="shared" ca="1" si="407"/>
        <v/>
      </c>
      <c r="JH5" s="59" t="str">
        <f t="shared" ca="1" si="407"/>
        <v/>
      </c>
      <c r="JI5" s="59" t="str">
        <f t="shared" ca="1" si="407"/>
        <v/>
      </c>
      <c r="JJ5" s="59" t="str">
        <f t="shared" ca="1" si="407"/>
        <v/>
      </c>
      <c r="JK5" s="59" t="str">
        <f t="shared" ca="1" si="407"/>
        <v/>
      </c>
      <c r="JL5" s="59" t="str">
        <f t="shared" ca="1" si="407"/>
        <v/>
      </c>
      <c r="JM5" s="59" t="str">
        <f t="shared" ca="1" si="407"/>
        <v/>
      </c>
      <c r="JN5" s="59">
        <f t="shared" ca="1" si="407"/>
        <v>10</v>
      </c>
      <c r="JO5" s="59" t="str">
        <f t="shared" ca="1" si="407"/>
        <v/>
      </c>
      <c r="JP5" s="59" t="str">
        <f t="shared" ca="1" si="407"/>
        <v/>
      </c>
      <c r="JQ5" s="59" t="str">
        <f t="shared" ca="1" si="407"/>
        <v/>
      </c>
      <c r="JR5" s="59" t="str">
        <f t="shared" ca="1" si="407"/>
        <v/>
      </c>
      <c r="JS5" s="59" t="str">
        <f t="shared" ca="1" si="407"/>
        <v/>
      </c>
      <c r="JT5" s="59" t="str">
        <f t="shared" ca="1" si="407"/>
        <v/>
      </c>
      <c r="JU5" s="59" t="str">
        <f t="shared" ca="1" si="407"/>
        <v/>
      </c>
      <c r="JV5" s="59" t="str">
        <f t="shared" ca="1" si="407"/>
        <v/>
      </c>
      <c r="JW5" s="59" t="str">
        <f t="shared" ca="1" si="407"/>
        <v/>
      </c>
      <c r="JX5" s="59" t="str">
        <f t="shared" ca="1" si="407"/>
        <v/>
      </c>
      <c r="JY5" s="59" t="str">
        <f t="shared" ca="1" si="407"/>
        <v/>
      </c>
      <c r="JZ5" s="59" t="str">
        <f t="shared" ca="1" si="407"/>
        <v/>
      </c>
      <c r="KA5" s="59" t="str">
        <f t="shared" ca="1" si="407"/>
        <v/>
      </c>
      <c r="KB5" s="59" t="str">
        <f t="shared" ca="1" si="407"/>
        <v/>
      </c>
      <c r="KC5" s="59" t="str">
        <f t="shared" ca="1" si="407"/>
        <v/>
      </c>
      <c r="KD5" s="59" t="str">
        <f t="shared" ca="1" si="407"/>
        <v/>
      </c>
      <c r="KE5" s="59" t="str">
        <f t="shared" ca="1" si="407"/>
        <v/>
      </c>
      <c r="KF5" s="59" t="str">
        <f t="shared" ca="1" si="407"/>
        <v/>
      </c>
      <c r="KG5" s="59" t="str">
        <f t="shared" ca="1" si="407"/>
        <v/>
      </c>
      <c r="KH5" s="59" t="str">
        <f t="shared" ca="1" si="407"/>
        <v/>
      </c>
      <c r="KI5" s="59" t="str">
        <f t="shared" ca="1" si="407"/>
        <v/>
      </c>
      <c r="KJ5" s="59" t="str">
        <f t="shared" ca="1" si="407"/>
        <v/>
      </c>
      <c r="KK5" s="59" t="str">
        <f t="shared" ca="1" si="407"/>
        <v/>
      </c>
      <c r="KL5" s="59" t="str">
        <f t="shared" ca="1" si="407"/>
        <v/>
      </c>
      <c r="KM5" s="59" t="str">
        <f t="shared" ca="1" si="407"/>
        <v/>
      </c>
      <c r="KN5" s="59" t="str">
        <f t="shared" ca="1" si="407"/>
        <v/>
      </c>
      <c r="KO5" s="59" t="str">
        <f t="shared" ca="1" si="407"/>
        <v/>
      </c>
      <c r="KP5" s="59" t="str">
        <f t="shared" ca="1" si="407"/>
        <v/>
      </c>
      <c r="KQ5" s="59" t="str">
        <f t="shared" ca="1" si="407"/>
        <v/>
      </c>
      <c r="KR5" s="59" t="str">
        <f t="shared" ca="1" si="407"/>
        <v/>
      </c>
      <c r="KS5" s="59">
        <f t="shared" ca="1" si="407"/>
        <v>11</v>
      </c>
      <c r="KT5" s="59" t="str">
        <f t="shared" ca="1" si="407"/>
        <v/>
      </c>
      <c r="KU5" s="59" t="str">
        <f t="shared" ca="1" si="407"/>
        <v/>
      </c>
      <c r="KV5" s="59" t="str">
        <f t="shared" ca="1" si="407"/>
        <v/>
      </c>
      <c r="KW5" s="59" t="str">
        <f t="shared" ca="1" si="407"/>
        <v/>
      </c>
      <c r="KX5" s="59" t="str">
        <f t="shared" ca="1" si="407"/>
        <v/>
      </c>
      <c r="KY5" s="59" t="str">
        <f t="shared" ca="1" si="407"/>
        <v/>
      </c>
      <c r="KZ5" s="59" t="str">
        <f t="shared" ca="1" si="407"/>
        <v/>
      </c>
      <c r="LA5" s="59" t="str">
        <f t="shared" ca="1" si="407"/>
        <v/>
      </c>
      <c r="LB5" s="59" t="str">
        <f t="shared" ca="1" si="407"/>
        <v/>
      </c>
      <c r="LC5" s="59" t="str">
        <f t="shared" ca="1" si="407"/>
        <v/>
      </c>
      <c r="LD5" s="59" t="str">
        <f t="shared" ca="1" si="407"/>
        <v/>
      </c>
      <c r="LE5" s="59" t="str">
        <f t="shared" ca="1" si="407"/>
        <v/>
      </c>
      <c r="LF5" s="59" t="str">
        <f t="shared" ca="1" si="407"/>
        <v/>
      </c>
      <c r="LG5" s="59" t="str">
        <f t="shared" ca="1" si="407"/>
        <v/>
      </c>
      <c r="LH5" s="59" t="str">
        <f t="shared" ca="1" si="407"/>
        <v/>
      </c>
      <c r="LI5" s="59" t="str">
        <f t="shared" ca="1" si="407"/>
        <v/>
      </c>
      <c r="LJ5" s="59" t="str">
        <f t="shared" ca="1" si="407"/>
        <v/>
      </c>
      <c r="LK5" s="59" t="str">
        <f t="shared" ref="LK5:NV5" ca="1" si="408">IF(MONTH(LK2)=MONTH(LJ2),"",MONTH(LK2))</f>
        <v/>
      </c>
      <c r="LL5" s="59" t="str">
        <f t="shared" ca="1" si="408"/>
        <v/>
      </c>
      <c r="LM5" s="59" t="str">
        <f t="shared" ca="1" si="408"/>
        <v/>
      </c>
      <c r="LN5" s="59" t="str">
        <f t="shared" ca="1" si="408"/>
        <v/>
      </c>
      <c r="LO5" s="59" t="str">
        <f t="shared" ca="1" si="408"/>
        <v/>
      </c>
      <c r="LP5" s="59" t="str">
        <f t="shared" ca="1" si="408"/>
        <v/>
      </c>
      <c r="LQ5" s="59" t="str">
        <f t="shared" ca="1" si="408"/>
        <v/>
      </c>
      <c r="LR5" s="59" t="str">
        <f t="shared" ca="1" si="408"/>
        <v/>
      </c>
      <c r="LS5" s="59" t="str">
        <f t="shared" ca="1" si="408"/>
        <v/>
      </c>
      <c r="LT5" s="59" t="str">
        <f t="shared" ca="1" si="408"/>
        <v/>
      </c>
      <c r="LU5" s="59" t="str">
        <f t="shared" ca="1" si="408"/>
        <v/>
      </c>
      <c r="LV5" s="59" t="str">
        <f t="shared" ca="1" si="408"/>
        <v/>
      </c>
      <c r="LW5" s="59">
        <f t="shared" ca="1" si="408"/>
        <v>12</v>
      </c>
      <c r="LX5" s="59" t="str">
        <f t="shared" ca="1" si="408"/>
        <v/>
      </c>
      <c r="LY5" s="59" t="str">
        <f t="shared" ca="1" si="408"/>
        <v/>
      </c>
      <c r="LZ5" s="59" t="str">
        <f t="shared" ca="1" si="408"/>
        <v/>
      </c>
      <c r="MA5" s="59" t="str">
        <f t="shared" ca="1" si="408"/>
        <v/>
      </c>
      <c r="MB5" s="59" t="str">
        <f t="shared" ca="1" si="408"/>
        <v/>
      </c>
      <c r="MC5" s="59" t="str">
        <f t="shared" ca="1" si="408"/>
        <v/>
      </c>
      <c r="MD5" s="59" t="str">
        <f t="shared" ca="1" si="408"/>
        <v/>
      </c>
      <c r="ME5" s="59" t="str">
        <f t="shared" ca="1" si="408"/>
        <v/>
      </c>
      <c r="MF5" s="59" t="str">
        <f t="shared" ca="1" si="408"/>
        <v/>
      </c>
      <c r="MG5" s="59" t="str">
        <f t="shared" ca="1" si="408"/>
        <v/>
      </c>
      <c r="MH5" s="59" t="str">
        <f t="shared" ca="1" si="408"/>
        <v/>
      </c>
      <c r="MI5" s="59" t="str">
        <f t="shared" ca="1" si="408"/>
        <v/>
      </c>
      <c r="MJ5" s="59" t="str">
        <f t="shared" ca="1" si="408"/>
        <v/>
      </c>
      <c r="MK5" s="59" t="str">
        <f t="shared" ca="1" si="408"/>
        <v/>
      </c>
      <c r="ML5" s="59" t="str">
        <f t="shared" ca="1" si="408"/>
        <v/>
      </c>
      <c r="MM5" s="59" t="str">
        <f t="shared" ca="1" si="408"/>
        <v/>
      </c>
      <c r="MN5" s="59" t="str">
        <f t="shared" ca="1" si="408"/>
        <v/>
      </c>
      <c r="MO5" s="59" t="str">
        <f t="shared" ca="1" si="408"/>
        <v/>
      </c>
      <c r="MP5" s="59" t="str">
        <f t="shared" ca="1" si="408"/>
        <v/>
      </c>
      <c r="MQ5" s="59" t="str">
        <f t="shared" ca="1" si="408"/>
        <v/>
      </c>
      <c r="MR5" s="59" t="str">
        <f t="shared" ca="1" si="408"/>
        <v/>
      </c>
      <c r="MS5" s="59" t="str">
        <f t="shared" ca="1" si="408"/>
        <v/>
      </c>
      <c r="MT5" s="59" t="str">
        <f t="shared" ca="1" si="408"/>
        <v/>
      </c>
      <c r="MU5" s="59" t="str">
        <f t="shared" ca="1" si="408"/>
        <v/>
      </c>
      <c r="MV5" s="59" t="str">
        <f t="shared" ca="1" si="408"/>
        <v/>
      </c>
      <c r="MW5" s="59" t="str">
        <f t="shared" ca="1" si="408"/>
        <v/>
      </c>
      <c r="MX5" s="59" t="str">
        <f t="shared" ca="1" si="408"/>
        <v/>
      </c>
      <c r="MY5" s="59" t="str">
        <f t="shared" ca="1" si="408"/>
        <v/>
      </c>
      <c r="MZ5" s="59" t="str">
        <f t="shared" ca="1" si="408"/>
        <v/>
      </c>
      <c r="NA5" s="59" t="str">
        <f t="shared" ca="1" si="408"/>
        <v/>
      </c>
      <c r="NB5" s="59">
        <f t="shared" ca="1" si="408"/>
        <v>1</v>
      </c>
      <c r="NC5" s="59" t="str">
        <f t="shared" ca="1" si="408"/>
        <v/>
      </c>
      <c r="ND5" s="59" t="str">
        <f t="shared" ca="1" si="408"/>
        <v/>
      </c>
      <c r="NE5" s="59" t="str">
        <f t="shared" ca="1" si="408"/>
        <v/>
      </c>
      <c r="NF5" s="59" t="str">
        <f t="shared" ca="1" si="408"/>
        <v/>
      </c>
      <c r="NG5" s="59" t="str">
        <f t="shared" ca="1" si="408"/>
        <v/>
      </c>
      <c r="NH5" s="59" t="str">
        <f t="shared" ca="1" si="408"/>
        <v/>
      </c>
      <c r="NI5" s="59" t="str">
        <f t="shared" ca="1" si="408"/>
        <v/>
      </c>
      <c r="NJ5" s="59" t="str">
        <f t="shared" ca="1" si="408"/>
        <v/>
      </c>
      <c r="NK5" s="59" t="str">
        <f t="shared" ca="1" si="408"/>
        <v/>
      </c>
      <c r="NL5" s="59" t="str">
        <f t="shared" ca="1" si="408"/>
        <v/>
      </c>
      <c r="NM5" s="59" t="str">
        <f t="shared" ca="1" si="408"/>
        <v/>
      </c>
      <c r="NN5" s="59" t="str">
        <f t="shared" ca="1" si="408"/>
        <v/>
      </c>
      <c r="NO5" s="59" t="str">
        <f t="shared" ca="1" si="408"/>
        <v/>
      </c>
      <c r="NP5" s="59" t="str">
        <f t="shared" ca="1" si="408"/>
        <v/>
      </c>
      <c r="NQ5" s="59" t="str">
        <f t="shared" ca="1" si="408"/>
        <v/>
      </c>
      <c r="NR5" s="59" t="str">
        <f t="shared" ca="1" si="408"/>
        <v/>
      </c>
      <c r="NS5" s="59" t="str">
        <f t="shared" ca="1" si="408"/>
        <v/>
      </c>
      <c r="NT5" s="59" t="str">
        <f t="shared" ca="1" si="408"/>
        <v/>
      </c>
      <c r="NU5" s="59" t="str">
        <f t="shared" ca="1" si="408"/>
        <v/>
      </c>
      <c r="NV5" s="59" t="str">
        <f t="shared" ca="1" si="408"/>
        <v/>
      </c>
      <c r="NW5" s="59" t="str">
        <f t="shared" ref="NW5:PO5" ca="1" si="409">IF(MONTH(NW2)=MONTH(NV2),"",MONTH(NW2))</f>
        <v/>
      </c>
      <c r="NX5" s="59" t="str">
        <f t="shared" ca="1" si="409"/>
        <v/>
      </c>
      <c r="NY5" s="59" t="str">
        <f t="shared" ca="1" si="409"/>
        <v/>
      </c>
      <c r="NZ5" s="59" t="str">
        <f t="shared" ca="1" si="409"/>
        <v/>
      </c>
      <c r="OA5" s="59" t="str">
        <f t="shared" ca="1" si="409"/>
        <v/>
      </c>
      <c r="OB5" s="59" t="str">
        <f t="shared" ca="1" si="409"/>
        <v/>
      </c>
      <c r="OC5" s="59" t="str">
        <f t="shared" ca="1" si="409"/>
        <v/>
      </c>
      <c r="OD5" s="59" t="str">
        <f t="shared" ca="1" si="409"/>
        <v/>
      </c>
      <c r="OE5" s="59" t="str">
        <f t="shared" ca="1" si="409"/>
        <v/>
      </c>
      <c r="OF5" s="59" t="str">
        <f t="shared" ca="1" si="409"/>
        <v/>
      </c>
      <c r="OG5" s="59">
        <f t="shared" ca="1" si="409"/>
        <v>2</v>
      </c>
      <c r="OH5" s="59" t="str">
        <f t="shared" ca="1" si="409"/>
        <v/>
      </c>
      <c r="OI5" s="59" t="str">
        <f t="shared" ca="1" si="409"/>
        <v/>
      </c>
      <c r="OJ5" s="59" t="str">
        <f t="shared" ca="1" si="409"/>
        <v/>
      </c>
      <c r="OK5" s="59" t="str">
        <f t="shared" ca="1" si="409"/>
        <v/>
      </c>
      <c r="OL5" s="59" t="str">
        <f t="shared" ca="1" si="409"/>
        <v/>
      </c>
      <c r="OM5" s="59" t="str">
        <f t="shared" ca="1" si="409"/>
        <v/>
      </c>
      <c r="ON5" s="59" t="str">
        <f t="shared" ca="1" si="409"/>
        <v/>
      </c>
      <c r="OO5" s="59" t="str">
        <f t="shared" ca="1" si="409"/>
        <v/>
      </c>
      <c r="OP5" s="59" t="str">
        <f t="shared" ca="1" si="409"/>
        <v/>
      </c>
      <c r="OQ5" s="59" t="str">
        <f t="shared" ca="1" si="409"/>
        <v/>
      </c>
      <c r="OR5" s="59" t="str">
        <f t="shared" ca="1" si="409"/>
        <v/>
      </c>
      <c r="OS5" s="59" t="str">
        <f t="shared" ca="1" si="409"/>
        <v/>
      </c>
      <c r="OT5" s="59" t="str">
        <f t="shared" ca="1" si="409"/>
        <v/>
      </c>
      <c r="OU5" s="59" t="str">
        <f t="shared" ca="1" si="409"/>
        <v/>
      </c>
      <c r="OV5" s="59" t="str">
        <f t="shared" ca="1" si="409"/>
        <v/>
      </c>
      <c r="OW5" s="59" t="str">
        <f t="shared" ca="1" si="409"/>
        <v/>
      </c>
      <c r="OX5" s="59" t="str">
        <f t="shared" ca="1" si="409"/>
        <v/>
      </c>
      <c r="OY5" s="59" t="str">
        <f t="shared" ca="1" si="409"/>
        <v/>
      </c>
      <c r="OZ5" s="59" t="str">
        <f t="shared" ca="1" si="409"/>
        <v/>
      </c>
      <c r="PA5" s="59" t="str">
        <f t="shared" ca="1" si="409"/>
        <v/>
      </c>
      <c r="PB5" s="59" t="str">
        <f t="shared" ca="1" si="409"/>
        <v/>
      </c>
      <c r="PC5" s="59" t="str">
        <f t="shared" ca="1" si="409"/>
        <v/>
      </c>
      <c r="PD5" s="59" t="str">
        <f t="shared" ca="1" si="409"/>
        <v/>
      </c>
      <c r="PE5" s="59" t="str">
        <f t="shared" ca="1" si="409"/>
        <v/>
      </c>
      <c r="PF5" s="59" t="str">
        <f t="shared" ca="1" si="409"/>
        <v/>
      </c>
      <c r="PG5" s="59" t="str">
        <f t="shared" ca="1" si="409"/>
        <v/>
      </c>
      <c r="PH5" s="59" t="str">
        <f t="shared" ca="1" si="409"/>
        <v/>
      </c>
      <c r="PI5" s="59">
        <f t="shared" ca="1" si="409"/>
        <v>3</v>
      </c>
      <c r="PJ5" s="59" t="str">
        <f t="shared" ca="1" si="409"/>
        <v/>
      </c>
      <c r="PK5" s="59" t="str">
        <f t="shared" ca="1" si="409"/>
        <v/>
      </c>
      <c r="PL5" s="59" t="str">
        <f t="shared" ca="1" si="409"/>
        <v/>
      </c>
      <c r="PM5" s="59" t="str">
        <f t="shared" ca="1" si="409"/>
        <v/>
      </c>
      <c r="PN5" s="59" t="str">
        <f t="shared" ca="1" si="409"/>
        <v/>
      </c>
      <c r="PO5" s="59" t="str">
        <f t="shared" ca="1" si="409"/>
        <v/>
      </c>
    </row>
  </sheetData>
  <mergeCells count="1">
    <mergeCell ref="A1:B1"/>
  </mergeCells>
  <conditionalFormatting sqref="A4:XFD4">
    <cfRule type="expression" dxfId="39" priority="1" stopIfTrue="1">
      <formula>IF(OR(WEEKDAY(A2,2)=6,WEEKDAY(A2,2)=7),1,0)</formula>
    </cfRule>
    <cfRule type="expression" dxfId="38" priority="2">
      <formula>IFERROR(MATCH(CONCATENATE(A4,".",MONTH(A2)),выходные,0),0)</formula>
    </cfRule>
    <cfRule type="expression" dxfId="37" priority="3">
      <formula>IFERROR(MATCH(CONCATENATE(A4,".",MONTH(A2)),переносы,0),0)</formula>
    </cfRule>
    <cfRule type="expression" dxfId="36" priority="4">
      <formula>IFERROR(MATCH(CONCATENATE(A4,".",MONTH(A2)),выходные,0),0)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/>
  <dimension ref="A1:AG38"/>
  <sheetViews>
    <sheetView zoomScaleNormal="100" workbookViewId="0">
      <selection sqref="A1:U1"/>
    </sheetView>
  </sheetViews>
  <sheetFormatPr defaultRowHeight="15" x14ac:dyDescent="0.25"/>
  <cols>
    <col min="1" max="21" width="2.85546875" customWidth="1"/>
    <col min="23" max="23" width="9.140625" hidden="1" customWidth="1"/>
    <col min="24" max="24" width="2.7109375" hidden="1" customWidth="1"/>
    <col min="25" max="25" width="7.28515625" hidden="1" customWidth="1"/>
    <col min="26" max="26" width="2.7109375" hidden="1" customWidth="1"/>
    <col min="27" max="27" width="5.28515625" hidden="1" customWidth="1"/>
    <col min="28" max="28" width="2.7109375" hidden="1" customWidth="1"/>
    <col min="29" max="29" width="1.85546875" hidden="1" customWidth="1"/>
    <col min="30" max="30" width="9.140625" hidden="1" customWidth="1"/>
    <col min="31" max="31" width="23" hidden="1" customWidth="1"/>
    <col min="32" max="33" width="4.140625" hidden="1" customWidth="1"/>
  </cols>
  <sheetData>
    <row r="1" spans="1:33" ht="29.25" customHeight="1" x14ac:dyDescent="0.25">
      <c r="A1" s="394">
        <f ca="1">YEAR(TODAY())</f>
        <v>2014</v>
      </c>
      <c r="B1" s="394"/>
      <c r="C1" s="394"/>
      <c r="D1" s="394"/>
      <c r="E1" s="394"/>
      <c r="F1" s="394"/>
      <c r="G1" s="394"/>
      <c r="H1" s="394"/>
      <c r="I1" s="394"/>
      <c r="J1" s="394"/>
      <c r="K1" s="394"/>
      <c r="L1" s="394"/>
      <c r="M1" s="394"/>
      <c r="N1" s="394"/>
      <c r="O1" s="394"/>
      <c r="P1" s="394"/>
      <c r="Q1" s="394"/>
      <c r="R1" s="394"/>
      <c r="S1" s="394"/>
      <c r="T1" s="394"/>
      <c r="U1" s="394"/>
      <c r="X1" s="160"/>
      <c r="Y1" s="160"/>
      <c r="Z1" s="160"/>
      <c r="AA1" s="101">
        <f>праздники!A1</f>
        <v>0</v>
      </c>
      <c r="AB1" s="163">
        <f ca="1">праздники!B1</f>
        <v>2014</v>
      </c>
      <c r="AC1" s="163">
        <f>праздники!C1</f>
        <v>0</v>
      </c>
      <c r="AD1" s="102">
        <f>праздники!D1</f>
        <v>0</v>
      </c>
      <c r="AE1" s="102">
        <f>праздники!E1</f>
        <v>0</v>
      </c>
      <c r="AF1" s="161" t="str">
        <f>праздники!F1</f>
        <v>Для Пасхи</v>
      </c>
      <c r="AG1" s="162">
        <f>праздники!G1</f>
        <v>0</v>
      </c>
    </row>
    <row r="2" spans="1:33" ht="15.75" customHeight="1" thickBot="1" x14ac:dyDescent="0.3">
      <c r="A2" s="142" t="s">
        <v>9</v>
      </c>
      <c r="B2" s="143" t="s">
        <v>10</v>
      </c>
      <c r="C2" s="143" t="s">
        <v>11</v>
      </c>
      <c r="D2" s="143" t="s">
        <v>12</v>
      </c>
      <c r="E2" s="143" t="s">
        <v>13</v>
      </c>
      <c r="F2" s="143" t="s">
        <v>14</v>
      </c>
      <c r="G2" s="144" t="s">
        <v>15</v>
      </c>
      <c r="H2" s="145" t="s">
        <v>9</v>
      </c>
      <c r="I2" s="143" t="s">
        <v>10</v>
      </c>
      <c r="J2" s="143" t="s">
        <v>11</v>
      </c>
      <c r="K2" s="143" t="s">
        <v>12</v>
      </c>
      <c r="L2" s="143" t="s">
        <v>13</v>
      </c>
      <c r="M2" s="143" t="s">
        <v>14</v>
      </c>
      <c r="N2" s="146" t="s">
        <v>15</v>
      </c>
      <c r="O2" s="147" t="s">
        <v>9</v>
      </c>
      <c r="P2" s="143" t="s">
        <v>10</v>
      </c>
      <c r="Q2" s="143" t="s">
        <v>11</v>
      </c>
      <c r="R2" s="143" t="s">
        <v>12</v>
      </c>
      <c r="S2" s="143" t="s">
        <v>13</v>
      </c>
      <c r="T2" s="143" t="s">
        <v>14</v>
      </c>
      <c r="U2" s="148" t="s">
        <v>15</v>
      </c>
      <c r="X2" s="103">
        <v>0</v>
      </c>
      <c r="Y2" s="104" t="s">
        <v>27</v>
      </c>
      <c r="Z2" s="105">
        <v>31</v>
      </c>
      <c r="AA2" s="106" t="str">
        <f>праздники!A2</f>
        <v>1.1</v>
      </c>
      <c r="AB2" s="107">
        <f>праздники!B2</f>
        <v>1</v>
      </c>
      <c r="AC2" s="107">
        <f>праздники!C2</f>
        <v>1</v>
      </c>
      <c r="AD2" s="108">
        <f ca="1">праздники!D2</f>
        <v>41640</v>
      </c>
      <c r="AE2" s="109" t="str">
        <f>праздники!E2</f>
        <v>Новый год</v>
      </c>
      <c r="AF2" s="110" t="str">
        <f>праздники!F2</f>
        <v>а</v>
      </c>
      <c r="AG2" s="111">
        <f ca="1">праздники!G2</f>
        <v>0</v>
      </c>
    </row>
    <row r="3" spans="1:33" ht="15.75" thickBot="1" x14ac:dyDescent="0.3">
      <c r="A3" s="155"/>
      <c r="B3" s="298" t="str">
        <f ca="1">VLOOKUP(MONTH(  G3  ),месяцы,2)</f>
        <v>Январь</v>
      </c>
      <c r="C3" s="298"/>
      <c r="D3" s="298"/>
      <c r="E3" s="298"/>
      <c r="F3" s="298"/>
      <c r="G3" s="156">
        <f ca="1">DATE($A$1,1,1)</f>
        <v>41640</v>
      </c>
      <c r="H3" s="157"/>
      <c r="I3" s="298" t="str">
        <f ca="1">VLOOKUP(MONTH(  N3  ),месяцы,2)</f>
        <v>Февраль</v>
      </c>
      <c r="J3" s="298"/>
      <c r="K3" s="298"/>
      <c r="L3" s="298"/>
      <c r="M3" s="298"/>
      <c r="N3" s="156">
        <f ca="1">DATE($A$1,2,1)</f>
        <v>41671</v>
      </c>
      <c r="O3" s="158"/>
      <c r="P3" s="298" t="str">
        <f ca="1">VLOOKUP(MONTH(  U3  ),месяцы,2)</f>
        <v>Март</v>
      </c>
      <c r="Q3" s="298"/>
      <c r="R3" s="298"/>
      <c r="S3" s="298"/>
      <c r="T3" s="298"/>
      <c r="U3" s="159">
        <f ca="1">DATE($A$1,3,1)</f>
        <v>41699</v>
      </c>
      <c r="X3" s="112">
        <v>1</v>
      </c>
      <c r="Y3" s="113" t="s">
        <v>20</v>
      </c>
      <c r="Z3" s="111">
        <v>31</v>
      </c>
      <c r="AA3" s="114" t="str">
        <f>праздники!A3</f>
        <v>7.1</v>
      </c>
      <c r="AB3" s="115">
        <f>праздники!B3</f>
        <v>7</v>
      </c>
      <c r="AC3" s="115">
        <f>праздники!C3</f>
        <v>1</v>
      </c>
      <c r="AD3" s="116">
        <f ca="1">праздники!D3</f>
        <v>41646</v>
      </c>
      <c r="AE3" s="117" t="str">
        <f>праздники!E3</f>
        <v>Рождество Христово</v>
      </c>
      <c r="AF3" s="110" t="str">
        <f>праздники!F3</f>
        <v>б</v>
      </c>
      <c r="AG3" s="111">
        <f ca="1">праздники!G3</f>
        <v>2</v>
      </c>
    </row>
    <row r="4" spans="1:33" x14ac:dyDescent="0.25">
      <c r="A4" s="149" t="str">
        <f ca="1">IF(OR( 1 &lt;WEEKDAY(EOMONTH(G3,-1)+1,2), 1 &gt;DAY(EOMONTH(G3,0))+WEEKDAY(EOMONTH(G3,-1)+1,3)),"", 1 -WEEKDAY(EOMONTH(G3,-1)+1,2)+1)</f>
        <v/>
      </c>
      <c r="B4" s="11" t="str">
        <f ca="1">IF(OR( 2 &lt;WEEKDAY(EOMONTH(G3,-1)+1,2), 2 &gt;DAY(EOMONTH(G3,0))+WEEKDAY(EOMONTH(G3,-1)+1,3)),"", 2 -WEEKDAY(EOMONTH(G3,-1)+1,2)+1)</f>
        <v/>
      </c>
      <c r="C4" s="11">
        <f ca="1">IF(OR( 3 &lt;WEEKDAY(EOMONTH(G3,-1)+1,2), 3 &gt;DAY(EOMONTH(G3,0))+WEEKDAY(EOMONTH(G3,-1)+1,3)),"", 3 -WEEKDAY(EOMONTH(G3,-1)+1,2)+1)</f>
        <v>1</v>
      </c>
      <c r="D4" s="11">
        <f ca="1">IF(OR( 4 &lt;WEEKDAY(EOMONTH(G3,-1)+1,2), 4 &gt;DAY(EOMONTH(G3,0))+WEEKDAY(EOMONTH(G3,-1)+1,3)),"", 4 -WEEKDAY(EOMONTH(G3,-1)+1,2)+1)</f>
        <v>2</v>
      </c>
      <c r="E4" s="19">
        <f ca="1">IF(OR( 5 &lt;WEEKDAY(EOMONTH(G3,-1)+1,2), 5 &gt;DAY(EOMONTH(G3,0))+WEEKDAY(EOMONTH(G3,-1)+1,3)),"", 5 -WEEKDAY(EOMONTH(G3,-1)+1,2)+1)</f>
        <v>3</v>
      </c>
      <c r="F4" s="12">
        <f ca="1">IF(OR( 6 &lt;WEEKDAY(EOMONTH(G3,-1)+1,2), 6 &gt;DAY(EOMONTH(G3,0))+WEEKDAY(EOMONTH(G3,-1)+1,3)),"", 6 -WEEKDAY(EOMONTH(G3,-1)+1,2)+1)</f>
        <v>4</v>
      </c>
      <c r="G4" s="131">
        <f ca="1">IF(OR( 7 &lt;WEEKDAY(EOMONTH(G3,-1)+1,2), 7 &gt;DAY(EOMONTH(G3,0))+WEEKDAY(EOMONTH(G3,-1)+1,3)),"", 7 -WEEKDAY(EOMONTH(G3,-1)+1,2)+1)</f>
        <v>5</v>
      </c>
      <c r="H4" s="130" t="str">
        <f ca="1">IF(OR( 1 &lt;WEEKDAY(EOMONTH(N3,-1)+1,2), 1 &gt;DAY(EOMONTH(N3,0))+WEEKDAY(EOMONTH(N3,-1)+1,3)),"", 1 -WEEKDAY(EOMONTH(N3,-1)+1,2)+1)</f>
        <v/>
      </c>
      <c r="I4" s="11" t="str">
        <f ca="1">IF(OR( 2 &lt;WEEKDAY(EOMONTH(N3,-1)+1,2), 2 &gt;DAY(EOMONTH(N3,0))+WEEKDAY(EOMONTH(N3,-1)+1,3)),"", 2 -WEEKDAY(EOMONTH(N3,-1)+1,2)+1)</f>
        <v/>
      </c>
      <c r="J4" s="11" t="str">
        <f ca="1">IF(OR( 3 &lt;WEEKDAY(EOMONTH(N3,-1)+1,2), 3 &gt;DAY(EOMONTH(N3,0))+WEEKDAY(EOMONTH(N3,-1)+1,3)),"", 3 -WEEKDAY(EOMONTH(N3,-1)+1,2)+1)</f>
        <v/>
      </c>
      <c r="K4" s="11" t="str">
        <f ca="1">IF(OR( 4 &lt;WEEKDAY(EOMONTH(N3,-1)+1,2), 4 &gt;DAY(EOMONTH(N3,0))+WEEKDAY(EOMONTH(N3,-1)+1,3)),"", 4 -WEEKDAY(EOMONTH(N3,-1)+1,2)+1)</f>
        <v/>
      </c>
      <c r="L4" s="19" t="str">
        <f ca="1">IF(OR( 5 &lt;WEEKDAY(EOMONTH(N3,-1)+1,2), 5 &gt;DAY(EOMONTH(N3,0))+WEEKDAY(EOMONTH(N3,-1)+1,3)),"", 5 -WEEKDAY(EOMONTH(N3,-1)+1,2)+1)</f>
        <v/>
      </c>
      <c r="M4" s="12">
        <f ca="1">IF(OR( 6 &lt;WEEKDAY(EOMONTH(N3,-1)+1,2), 6 &gt;DAY(EOMONTH(N3,0))+WEEKDAY(EOMONTH(N3,-1)+1,3)),"", 6 -WEEKDAY(EOMONTH(N3,-1)+1,2)+1)</f>
        <v>1</v>
      </c>
      <c r="N4" s="136">
        <f ca="1">IF(OR( 7 &lt;WEEKDAY(EOMONTH(N3,-1)+1,2), 7 &gt;DAY(EOMONTH(N3,0))+WEEKDAY(EOMONTH(N3,-1)+1,3)),"", 7 -WEEKDAY(EOMONTH(N3,-1)+1,2)+1)</f>
        <v>2</v>
      </c>
      <c r="O4" s="10" t="str">
        <f ca="1">IF(OR( 1 &lt;WEEKDAY(EOMONTH(U3,-1)+1,2), 1 &gt;DAY(EOMONTH(U3,0))+WEEKDAY(EOMONTH(U3,-1)+1,3)),"", 1 -WEEKDAY(EOMONTH(U3,-1)+1,2)+1)</f>
        <v/>
      </c>
      <c r="P4" s="11" t="str">
        <f ca="1">IF(OR( 2 &lt;WEEKDAY(EOMONTH(U3,-1)+1,2), 2 &gt;DAY(EOMONTH(U3,0))+WEEKDAY(EOMONTH(U3,-1)+1,3)),"", 2 -WEEKDAY(EOMONTH(U3,-1)+1,2)+1)</f>
        <v/>
      </c>
      <c r="Q4" s="11" t="str">
        <f ca="1">IF(OR( 3 &lt;WEEKDAY(EOMONTH(U3,-1)+1,2), 3 &gt;DAY(EOMONTH(U3,0))+WEEKDAY(EOMONTH(U3,-1)+1,3)),"", 3 -WEEKDAY(EOMONTH(U3,-1)+1,2)+1)</f>
        <v/>
      </c>
      <c r="R4" s="11" t="str">
        <f ca="1">IF(OR( 4 &lt;WEEKDAY(EOMONTH(U3,-1)+1,2), 4 &gt;DAY(EOMONTH(U3,0))+WEEKDAY(EOMONTH(U3,-1)+1,3)),"", 4 -WEEKDAY(EOMONTH(U3,-1)+1,2)+1)</f>
        <v/>
      </c>
      <c r="S4" s="19" t="str">
        <f ca="1">IF(OR( 5 &lt;WEEKDAY(EOMONTH(U3,-1)+1,2), 5 &gt;DAY(EOMONTH(U3,0))+WEEKDAY(EOMONTH(U3,-1)+1,3)),"", 5 -WEEKDAY(EOMONTH(U3,-1)+1,2)+1)</f>
        <v/>
      </c>
      <c r="T4" s="12">
        <f ca="1">IF(OR( 6 &lt;WEEKDAY(EOMONTH(U3,-1)+1,2), 6 &gt;DAY(EOMONTH(U3,0))+WEEKDAY(EOMONTH(U3,-1)+1,3)),"", 6 -WEEKDAY(EOMONTH(U3,-1)+1,2)+1)</f>
        <v>1</v>
      </c>
      <c r="U4" s="150">
        <f ca="1">IF(OR( 7 &lt;WEEKDAY(EOMONTH(U3,-1)+1,2), 7 &gt;DAY(EOMONTH(U3,0))+WEEKDAY(EOMONTH(U3,-1)+1,3)),"", 7 -WEEKDAY(EOMONTH(U3,-1)+1,2)+1)</f>
        <v>2</v>
      </c>
      <c r="X4" s="112">
        <v>2</v>
      </c>
      <c r="Y4" s="113" t="s">
        <v>21</v>
      </c>
      <c r="Z4" s="111">
        <f ca="1">IF(MOD(YEAR(TODAY()),4),28,29)</f>
        <v>28</v>
      </c>
      <c r="AA4" s="114" t="str">
        <f>праздники!A4</f>
        <v>8.3</v>
      </c>
      <c r="AB4" s="115">
        <f>праздники!B4</f>
        <v>8</v>
      </c>
      <c r="AC4" s="115">
        <f>праздники!C4</f>
        <v>3</v>
      </c>
      <c r="AD4" s="116">
        <f ca="1">праздники!D4</f>
        <v>41706</v>
      </c>
      <c r="AE4" s="117" t="str">
        <f>праздники!E4</f>
        <v>Женский день</v>
      </c>
      <c r="AF4" s="110" t="str">
        <f>праздники!F4</f>
        <v>в</v>
      </c>
      <c r="AG4" s="111">
        <f ca="1">праздники!G4</f>
        <v>5</v>
      </c>
    </row>
    <row r="5" spans="1:33" x14ac:dyDescent="0.25">
      <c r="A5" s="151">
        <f ca="1">IF(OR( 8 &lt;WEEKDAY(EOMONTH(G3,-1)+1,2), 8 &gt;DAY(EOMONTH(G3,0))+WEEKDAY(EOMONTH(G3,-1)+1,3)),"", 8 -WEEKDAY(EOMONTH(G3,-1)+1,2)+1)</f>
        <v>6</v>
      </c>
      <c r="B5" s="15">
        <f ca="1">IF(OR( 9 &lt;WEEKDAY(EOMONTH(G3,-1)+1,2), 9 &gt;DAY(EOMONTH(G3,0))+WEEKDAY(EOMONTH(G3,-1)+1,3)),"", 9 -WEEKDAY(EOMONTH(G3,-1)+1,2)+1)</f>
        <v>7</v>
      </c>
      <c r="C5" s="15">
        <f ca="1">IF(OR( 10 &lt;WEEKDAY(EOMONTH(G3,-1)+1,2), 10 &gt;DAY(EOMONTH(G3,0))+WEEKDAY(EOMONTH(G3,-1)+1,3)),"", 10 -WEEKDAY(EOMONTH(G3,-1)+1,2)+1)</f>
        <v>8</v>
      </c>
      <c r="D5" s="15">
        <f ca="1">IF(OR( 11 &lt;WEEKDAY(EOMONTH(G3,-1)+1,2), 11 &gt;DAY(EOMONTH(G3,0))+WEEKDAY(EOMONTH(G3,-1)+1,3)),"", 11 -WEEKDAY(EOMONTH(G3,-1)+1,2)+1)</f>
        <v>9</v>
      </c>
      <c r="E5" s="20">
        <f ca="1">IF(OR( 12 &lt;WEEKDAY(EOMONTH(G3,-1)+1,2), 12 &gt;DAY(EOMONTH(G3,0))+WEEKDAY(EOMONTH(G3,-1)+1,3)),"", 12 -WEEKDAY(EOMONTH(G3,-1)+1,2)+1)</f>
        <v>10</v>
      </c>
      <c r="F5" s="16">
        <f ca="1">IF(OR( 13 &lt;WEEKDAY(EOMONTH(G3,-1)+1,2), 13 &gt;DAY(EOMONTH(G3,0))+WEEKDAY(EOMONTH(G3,-1)+1,3)),"", 13 -WEEKDAY(EOMONTH(G3,-1)+1,2)+1)</f>
        <v>11</v>
      </c>
      <c r="G5" s="133">
        <f ca="1">IF(OR( 14 &lt;WEEKDAY(EOMONTH(G3,-1)+1,2), 14 &gt;DAY(EOMONTH(G3,0))+WEEKDAY(EOMONTH(G3,-1)+1,3)),"", 14 -WEEKDAY(EOMONTH(G3,-1)+1,2)+1)</f>
        <v>12</v>
      </c>
      <c r="H5" s="132">
        <f ca="1">IF(OR( 8 &lt;WEEKDAY(EOMONTH(N3,-1)+1,2), 8 &gt;DAY(EOMONTH(N3,0))+WEEKDAY(EOMONTH(N3,-1)+1,3)),"", 8 -WEEKDAY(EOMONTH(N3,-1)+1,2)+1)</f>
        <v>3</v>
      </c>
      <c r="I5" s="15">
        <f ca="1">IF(OR( 9 &lt;WEEKDAY(EOMONTH(N3,-1)+1,2), 9 &gt;DAY(EOMONTH(N3,0))+WEEKDAY(EOMONTH(N3,-1)+1,3)),"", 9 -WEEKDAY(EOMONTH(N3,-1)+1,2)+1)</f>
        <v>4</v>
      </c>
      <c r="J5" s="15">
        <f ca="1">IF(OR( 10 &lt;WEEKDAY(EOMONTH(N3,-1)+1,2), 10 &gt;DAY(EOMONTH(N3,0))+WEEKDAY(EOMONTH(N3,-1)+1,3)),"", 10 -WEEKDAY(EOMONTH(N3,-1)+1,2)+1)</f>
        <v>5</v>
      </c>
      <c r="K5" s="15">
        <f ca="1">IF(OR( 11 &lt;WEEKDAY(EOMONTH(N3,-1)+1,2), 11 &gt;DAY(EOMONTH(N3,0))+WEEKDAY(EOMONTH(N3,-1)+1,3)),"", 11 -WEEKDAY(EOMONTH(N3,-1)+1,2)+1)</f>
        <v>6</v>
      </c>
      <c r="L5" s="20">
        <f ca="1">IF(OR( 12 &lt;WEEKDAY(EOMONTH(N3,-1)+1,2), 12 &gt;DAY(EOMONTH(N3,0))+WEEKDAY(EOMONTH(N3,-1)+1,3)),"", 12 -WEEKDAY(EOMONTH(N3,-1)+1,2)+1)</f>
        <v>7</v>
      </c>
      <c r="M5" s="16">
        <f ca="1">IF(OR( 13 &lt;WEEKDAY(EOMONTH(N3,-1)+1,2), 13 &gt;DAY(EOMONTH(N3,0))+WEEKDAY(EOMONTH(N3,-1)+1,3)),"", 13 -WEEKDAY(EOMONTH(N3,-1)+1,2)+1)</f>
        <v>8</v>
      </c>
      <c r="N5" s="137">
        <f ca="1">IF(OR( 14 &lt;WEEKDAY(EOMONTH(N3,-1)+1,2), 14 &gt;DAY(EOMONTH(N3,0))+WEEKDAY(EOMONTH(N3,-1)+1,3)),"", 14 -WEEKDAY(EOMONTH(N3,-1)+1,2)+1)</f>
        <v>9</v>
      </c>
      <c r="O5" s="14">
        <f ca="1">IF(OR( 8 &lt;WEEKDAY(EOMONTH(U3,-1)+1,2), 8 &gt;DAY(EOMONTH(U3,0))+WEEKDAY(EOMONTH(U3,-1)+1,3)),"", 8 -WEEKDAY(EOMONTH(U3,-1)+1,2)+1)</f>
        <v>3</v>
      </c>
      <c r="P5" s="15">
        <f ca="1">IF(OR( 9 &lt;WEEKDAY(EOMONTH(U3,-1)+1,2), 9 &gt;DAY(EOMONTH(U3,0))+WEEKDAY(EOMONTH(U3,-1)+1,3)),"", 9 -WEEKDAY(EOMONTH(U3,-1)+1,2)+1)</f>
        <v>4</v>
      </c>
      <c r="Q5" s="15">
        <f ca="1">IF(OR( 10 &lt;WEEKDAY(EOMONTH(U3,-1)+1,2), 10 &gt;DAY(EOMONTH(U3,0))+WEEKDAY(EOMONTH(U3,-1)+1,3)),"", 10 -WEEKDAY(EOMONTH(U3,-1)+1,2)+1)</f>
        <v>5</v>
      </c>
      <c r="R5" s="15">
        <f ca="1">IF(OR( 11 &lt;WEEKDAY(EOMONTH(U3,-1)+1,2), 11 &gt;DAY(EOMONTH(U3,0))+WEEKDAY(EOMONTH(U3,-1)+1,3)),"", 11 -WEEKDAY(EOMONTH(U3,-1)+1,2)+1)</f>
        <v>6</v>
      </c>
      <c r="S5" s="20">
        <f ca="1">IF(OR( 12 &lt;WEEKDAY(EOMONTH(U3,-1)+1,2), 12 &gt;DAY(EOMONTH(U3,0))+WEEKDAY(EOMONTH(U3,-1)+1,3)),"", 12 -WEEKDAY(EOMONTH(U3,-1)+1,2)+1)</f>
        <v>7</v>
      </c>
      <c r="T5" s="16">
        <f ca="1">IF(OR( 13 &lt;WEEKDAY(EOMONTH(U3,-1)+1,2), 13 &gt;DAY(EOMONTH(U3,0))+WEEKDAY(EOMONTH(U3,-1)+1,3)),"", 13 -WEEKDAY(EOMONTH(U3,-1)+1,2)+1)</f>
        <v>8</v>
      </c>
      <c r="U5" s="152">
        <f ca="1">IF(OR( 14 &lt;WEEKDAY(EOMONTH(U3,-1)+1,2), 14 &gt;DAY(EOMONTH(U3,0))+WEEKDAY(EOMONTH(U3,-1)+1,3)),"", 14 -WEEKDAY(EOMONTH(U3,-1)+1,2)+1)</f>
        <v>9</v>
      </c>
      <c r="X5" s="112">
        <v>3</v>
      </c>
      <c r="Y5" s="113" t="s">
        <v>16</v>
      </c>
      <c r="Z5" s="111">
        <v>31</v>
      </c>
      <c r="AA5" s="114" t="str">
        <f>праздники!A5</f>
        <v>1.5</v>
      </c>
      <c r="AB5" s="115">
        <f>праздники!B5</f>
        <v>1</v>
      </c>
      <c r="AC5" s="115">
        <f>праздники!C5</f>
        <v>5</v>
      </c>
      <c r="AD5" s="116">
        <f ca="1">праздники!D5</f>
        <v>41760</v>
      </c>
      <c r="AE5" s="117" t="str">
        <f>праздники!E5</f>
        <v>День солидарности трудящихся</v>
      </c>
      <c r="AF5" s="110" t="str">
        <f>праздники!F5</f>
        <v>г</v>
      </c>
      <c r="AG5" s="111">
        <f ca="1">праздники!G5</f>
        <v>15</v>
      </c>
    </row>
    <row r="6" spans="1:33" x14ac:dyDescent="0.25">
      <c r="A6" s="151">
        <f ca="1">IF(OR( 15 &lt;WEEKDAY(EOMONTH(G3,-1)+1,2), 15 &gt;DAY(EOMONTH(G3,0))+WEEKDAY(EOMONTH(G3,-1)+1,3)),"", 15 -WEEKDAY(EOMONTH(G3,-1)+1,2)+1)</f>
        <v>13</v>
      </c>
      <c r="B6" s="15">
        <f ca="1">IF(OR( 16 &lt;WEEKDAY(EOMONTH(G3,-1)+1,2), 16 &gt;DAY(EOMONTH(G3,0))+WEEKDAY(EOMONTH(G3,-1)+1,3)),"", 16 -WEEKDAY(EOMONTH(G3,-1)+1,2)+1)</f>
        <v>14</v>
      </c>
      <c r="C6" s="15">
        <f ca="1">IF(OR( 17 &lt;WEEKDAY(EOMONTH(G3,-1)+1,2), 17 &gt;DAY(EOMONTH(G3,0))+WEEKDAY(EOMONTH(G3,-1)+1,3)),"", 17 -WEEKDAY(EOMONTH(G3,-1)+1,2)+1)</f>
        <v>15</v>
      </c>
      <c r="D6" s="15">
        <f ca="1">IF(OR( 18 &lt;WEEKDAY(EOMONTH(G3,-1)+1,2), 18 &gt;DAY(EOMONTH(G3,0))+WEEKDAY(EOMONTH(G3,-1)+1,3)),"", 18 -WEEKDAY(EOMONTH(G3,-1)+1,2)+1)</f>
        <v>16</v>
      </c>
      <c r="E6" s="20">
        <f ca="1">IF(OR( 19 &lt;WEEKDAY(EOMONTH(G3,-1)+1,2), 19 &gt;DAY(EOMONTH(G3,0))+WEEKDAY(EOMONTH(G3,-1)+1,3)),"", 19 -WEEKDAY(EOMONTH(G3,-1)+1,2)+1)</f>
        <v>17</v>
      </c>
      <c r="F6" s="16">
        <f ca="1">IF(OR( 20 &lt;WEEKDAY(EOMONTH(G3,-1)+1,2), 20 &gt;DAY(EOMONTH(G3,0))+WEEKDAY(EOMONTH(G3,-1)+1,3)),"", 20 -WEEKDAY(EOMONTH(G3,-1)+1,2)+1)</f>
        <v>18</v>
      </c>
      <c r="G6" s="133">
        <f ca="1">IF(OR( 21 &lt;WEEKDAY(EOMONTH(G3,-1)+1,2), 21 &gt;DAY(EOMONTH(G3,0))+WEEKDAY(EOMONTH(G3,-1)+1,3)),"", 21 -WEEKDAY(EOMONTH(G3,-1)+1,2)+1)</f>
        <v>19</v>
      </c>
      <c r="H6" s="132">
        <f ca="1">IF(OR( 15 &lt;WEEKDAY(EOMONTH(N3,-1)+1,2), 15 &gt;DAY(EOMONTH(N3,0))+WEEKDAY(EOMONTH(N3,-1)+1,3)),"", 15 -WEEKDAY(EOMONTH(N3,-1)+1,2)+1)</f>
        <v>10</v>
      </c>
      <c r="I6" s="15">
        <f ca="1">IF(OR( 16 &lt;WEEKDAY(EOMONTH(N3,-1)+1,2), 16 &gt;DAY(EOMONTH(N3,0))+WEEKDAY(EOMONTH(N3,-1)+1,3)),"", 16 -WEEKDAY(EOMONTH(N3,-1)+1,2)+1)</f>
        <v>11</v>
      </c>
      <c r="J6" s="15">
        <f ca="1">IF(OR( 17 &lt;WEEKDAY(EOMONTH(N3,-1)+1,2), 17 &gt;DAY(EOMONTH(N3,0))+WEEKDAY(EOMONTH(N3,-1)+1,3)),"", 17 -WEEKDAY(EOMONTH(N3,-1)+1,2)+1)</f>
        <v>12</v>
      </c>
      <c r="K6" s="15">
        <f ca="1">IF(OR( 18 &lt;WEEKDAY(EOMONTH(N3,-1)+1,2), 18 &gt;DAY(EOMONTH(N3,0))+WEEKDAY(EOMONTH(N3,-1)+1,3)),"", 18 -WEEKDAY(EOMONTH(N3,-1)+1,2)+1)</f>
        <v>13</v>
      </c>
      <c r="L6" s="20">
        <f ca="1">IF(OR( 19 &lt;WEEKDAY(EOMONTH(N3,-1)+1,2), 19 &gt;DAY(EOMONTH(N3,0))+WEEKDAY(EOMONTH(N3,-1)+1,3)),"", 19 -WEEKDAY(EOMONTH(N3,-1)+1,2)+1)</f>
        <v>14</v>
      </c>
      <c r="M6" s="16">
        <f ca="1">IF(OR( 20 &lt;WEEKDAY(EOMONTH(N3,-1)+1,2), 20 &gt;DAY(EOMONTH(N3,0))+WEEKDAY(EOMONTH(N3,-1)+1,3)),"", 20 -WEEKDAY(EOMONTH(N3,-1)+1,2)+1)</f>
        <v>15</v>
      </c>
      <c r="N6" s="137">
        <f ca="1">IF(OR( 21 &lt;WEEKDAY(EOMONTH(N3,-1)+1,2), 21 &gt;DAY(EOMONTH(N3,0))+WEEKDAY(EOMONTH(N3,-1)+1,3)),"", 21 -WEEKDAY(EOMONTH(N3,-1)+1,2)+1)</f>
        <v>16</v>
      </c>
      <c r="O6" s="14">
        <f ca="1">IF(OR( 15 &lt;WEEKDAY(EOMONTH(U3,-1)+1,2), 15 &gt;DAY(EOMONTH(U3,0))+WEEKDAY(EOMONTH(U3,-1)+1,3)),"", 15 -WEEKDAY(EOMONTH(U3,-1)+1,2)+1)</f>
        <v>10</v>
      </c>
      <c r="P6" s="15">
        <f ca="1">IF(OR( 16 &lt;WEEKDAY(EOMONTH(U3,-1)+1,2), 16 &gt;DAY(EOMONTH(U3,0))+WEEKDAY(EOMONTH(U3,-1)+1,3)),"", 16 -WEEKDAY(EOMONTH(U3,-1)+1,2)+1)</f>
        <v>11</v>
      </c>
      <c r="Q6" s="15">
        <f ca="1">IF(OR( 17 &lt;WEEKDAY(EOMONTH(U3,-1)+1,2), 17 &gt;DAY(EOMONTH(U3,0))+WEEKDAY(EOMONTH(U3,-1)+1,3)),"", 17 -WEEKDAY(EOMONTH(U3,-1)+1,2)+1)</f>
        <v>12</v>
      </c>
      <c r="R6" s="15">
        <f ca="1">IF(OR( 18 &lt;WEEKDAY(EOMONTH(U3,-1)+1,2), 18 &gt;DAY(EOMONTH(U3,0))+WEEKDAY(EOMONTH(U3,-1)+1,3)),"", 18 -WEEKDAY(EOMONTH(U3,-1)+1,2)+1)</f>
        <v>13</v>
      </c>
      <c r="S6" s="20">
        <f ca="1">IF(OR( 19 &lt;WEEKDAY(EOMONTH(U3,-1)+1,2), 19 &gt;DAY(EOMONTH(U3,0))+WEEKDAY(EOMONTH(U3,-1)+1,3)),"", 19 -WEEKDAY(EOMONTH(U3,-1)+1,2)+1)</f>
        <v>14</v>
      </c>
      <c r="T6" s="16">
        <f ca="1">IF(OR( 20 &lt;WEEKDAY(EOMONTH(U3,-1)+1,2), 20 &gt;DAY(EOMONTH(U3,0))+WEEKDAY(EOMONTH(U3,-1)+1,3)),"", 20 -WEEKDAY(EOMONTH(U3,-1)+1,2)+1)</f>
        <v>15</v>
      </c>
      <c r="U6" s="152">
        <f ca="1">IF(OR( 21 &lt;WEEKDAY(EOMONTH(U3,-1)+1,2), 21 &gt;DAY(EOMONTH(U3,0))+WEEKDAY(EOMONTH(U3,-1)+1,3)),"", 21 -WEEKDAY(EOMONTH(U3,-1)+1,2)+1)</f>
        <v>16</v>
      </c>
      <c r="X6" s="112">
        <v>4</v>
      </c>
      <c r="Y6" s="113" t="s">
        <v>17</v>
      </c>
      <c r="Z6" s="111">
        <v>30</v>
      </c>
      <c r="AA6" s="114" t="str">
        <f>праздники!A6</f>
        <v>2.5</v>
      </c>
      <c r="AB6" s="115">
        <f>праздники!B6</f>
        <v>2</v>
      </c>
      <c r="AC6" s="115">
        <f>праздники!C6</f>
        <v>5</v>
      </c>
      <c r="AD6" s="116">
        <f ca="1">праздники!D6</f>
        <v>41761</v>
      </c>
      <c r="AE6" s="117" t="str">
        <f>праздники!E6</f>
        <v>День солидарности трудящихся</v>
      </c>
      <c r="AF6" s="118" t="str">
        <f>праздники!F6</f>
        <v>д</v>
      </c>
      <c r="AG6" s="119">
        <f ca="1">праздники!G6</f>
        <v>1</v>
      </c>
    </row>
    <row r="7" spans="1:33" x14ac:dyDescent="0.25">
      <c r="A7" s="151">
        <f ca="1">IF(OR( 22 &lt;WEEKDAY(EOMONTH(G3,-1)+1,2), 22 &gt;DAY(EOMONTH(G3,0))+WEEKDAY(EOMONTH(G3,-1)+1,3)),"", 22 -WEEKDAY(EOMONTH(G3,-1)+1,2)+1)</f>
        <v>20</v>
      </c>
      <c r="B7" s="15">
        <f ca="1">IF(OR( 23 &lt;WEEKDAY(EOMONTH(G3,-1)+1,2), 23 &gt;DAY(EOMONTH(G3,0))+WEEKDAY(EOMONTH(G3,-1)+1,3)),"", 23 -WEEKDAY(EOMONTH(G3,-1)+1,2)+1)</f>
        <v>21</v>
      </c>
      <c r="C7" s="15">
        <f ca="1">IF(OR( 24 &lt;WEEKDAY(EOMONTH(G3,-1)+1,2), 24 &gt;DAY(EOMONTH(G3,0))+WEEKDAY(EOMONTH(G3,-1)+1,3)),"", 24 -WEEKDAY(EOMONTH(G3,-1)+1,2)+1)</f>
        <v>22</v>
      </c>
      <c r="D7" s="15">
        <f ca="1">IF(OR( 25 &lt;WEEKDAY(EOMONTH(G3,-1)+1,2), 25 &gt;DAY(EOMONTH(G3,0))+WEEKDAY(EOMONTH(G3,-1)+1,3)),"", 25 -WEEKDAY(EOMONTH(G3,-1)+1,2)+1)</f>
        <v>23</v>
      </c>
      <c r="E7" s="20">
        <f ca="1">IF(OR( 26 &lt;WEEKDAY(EOMONTH(G3,-1)+1,2), 26 &gt;DAY(EOMONTH(G3,0))+WEEKDAY(EOMONTH(G3,-1)+1,3)),"", 26 -WEEKDAY(EOMONTH(G3,-1)+1,2)+1)</f>
        <v>24</v>
      </c>
      <c r="F7" s="16">
        <f ca="1">IF(OR( 27 &lt;WEEKDAY(EOMONTH(G3,-1)+1,2), 27 &gt;DAY(EOMONTH(G3,0))+WEEKDAY(EOMONTH(G3,-1)+1,3)),"", 27 -WEEKDAY(EOMONTH(G3,-1)+1,2)+1)</f>
        <v>25</v>
      </c>
      <c r="G7" s="133">
        <f ca="1">IF(OR( 28 &lt;WEEKDAY(EOMONTH(G3,-1)+1,2), 28 &gt;DAY(EOMONTH(G3,0))+WEEKDAY(EOMONTH(G3,-1)+1,3)),"", 28 -WEEKDAY(EOMONTH(G3,-1)+1,2)+1)</f>
        <v>26</v>
      </c>
      <c r="H7" s="132">
        <f ca="1">IF(OR( 22 &lt;WEEKDAY(EOMONTH(N3,-1)+1,2), 22 &gt;DAY(EOMONTH(N3,0))+WEEKDAY(EOMONTH(N3,-1)+1,3)),"", 22 -WEEKDAY(EOMONTH(N3,-1)+1,2)+1)</f>
        <v>17</v>
      </c>
      <c r="I7" s="15">
        <f ca="1">IF(OR( 23 &lt;WEEKDAY(EOMONTH(N3,-1)+1,2), 23 &gt;DAY(EOMONTH(N3,0))+WEEKDAY(EOMONTH(N3,-1)+1,3)),"", 23 -WEEKDAY(EOMONTH(N3,-1)+1,2)+1)</f>
        <v>18</v>
      </c>
      <c r="J7" s="15">
        <f ca="1">IF(OR( 24 &lt;WEEKDAY(EOMONTH(N3,-1)+1,2), 24 &gt;DAY(EOMONTH(N3,0))+WEEKDAY(EOMONTH(N3,-1)+1,3)),"", 24 -WEEKDAY(EOMONTH(N3,-1)+1,2)+1)</f>
        <v>19</v>
      </c>
      <c r="K7" s="15">
        <f ca="1">IF(OR( 25 &lt;WEEKDAY(EOMONTH(N3,-1)+1,2), 25 &gt;DAY(EOMONTH(N3,0))+WEEKDAY(EOMONTH(N3,-1)+1,3)),"", 25 -WEEKDAY(EOMONTH(N3,-1)+1,2)+1)</f>
        <v>20</v>
      </c>
      <c r="L7" s="20">
        <f ca="1">IF(OR( 26 &lt;WEEKDAY(EOMONTH(N3,-1)+1,2), 26 &gt;DAY(EOMONTH(N3,0))+WEEKDAY(EOMONTH(N3,-1)+1,3)),"", 26 -WEEKDAY(EOMONTH(N3,-1)+1,2)+1)</f>
        <v>21</v>
      </c>
      <c r="M7" s="16">
        <f ca="1">IF(OR( 27 &lt;WEEKDAY(EOMONTH(N3,-1)+1,2), 27 &gt;DAY(EOMONTH(N3,0))+WEEKDAY(EOMONTH(N3,-1)+1,3)),"", 27 -WEEKDAY(EOMONTH(N3,-1)+1,2)+1)</f>
        <v>22</v>
      </c>
      <c r="N7" s="137">
        <f ca="1">IF(OR( 28 &lt;WEEKDAY(EOMONTH(N3,-1)+1,2), 28 &gt;DAY(EOMONTH(N3,0))+WEEKDAY(EOMONTH(N3,-1)+1,3)),"", 28 -WEEKDAY(EOMONTH(N3,-1)+1,2)+1)</f>
        <v>23</v>
      </c>
      <c r="O7" s="14">
        <f ca="1">IF(OR( 22 &lt;WEEKDAY(EOMONTH(U3,-1)+1,2), 22 &gt;DAY(EOMONTH(U3,0))+WEEKDAY(EOMONTH(U3,-1)+1,3)),"", 22 -WEEKDAY(EOMONTH(U3,-1)+1,2)+1)</f>
        <v>17</v>
      </c>
      <c r="P7" s="15">
        <f ca="1">IF(OR( 23 &lt;WEEKDAY(EOMONTH(U3,-1)+1,2), 23 &gt;DAY(EOMONTH(U3,0))+WEEKDAY(EOMONTH(U3,-1)+1,3)),"", 23 -WEEKDAY(EOMONTH(U3,-1)+1,2)+1)</f>
        <v>18</v>
      </c>
      <c r="Q7" s="15">
        <f ca="1">IF(OR( 24 &lt;WEEKDAY(EOMONTH(U3,-1)+1,2), 24 &gt;DAY(EOMONTH(U3,0))+WEEKDAY(EOMONTH(U3,-1)+1,3)),"", 24 -WEEKDAY(EOMONTH(U3,-1)+1,2)+1)</f>
        <v>19</v>
      </c>
      <c r="R7" s="15">
        <f ca="1">IF(OR( 25 &lt;WEEKDAY(EOMONTH(U3,-1)+1,2), 25 &gt;DAY(EOMONTH(U3,0))+WEEKDAY(EOMONTH(U3,-1)+1,3)),"", 25 -WEEKDAY(EOMONTH(U3,-1)+1,2)+1)</f>
        <v>20</v>
      </c>
      <c r="S7" s="20">
        <f ca="1">IF(OR( 26 &lt;WEEKDAY(EOMONTH(U3,-1)+1,2), 26 &gt;DAY(EOMONTH(U3,0))+WEEKDAY(EOMONTH(U3,-1)+1,3)),"", 26 -WEEKDAY(EOMONTH(U3,-1)+1,2)+1)</f>
        <v>21</v>
      </c>
      <c r="T7" s="16">
        <f ca="1">IF(OR( 27 &lt;WEEKDAY(EOMONTH(U3,-1)+1,2), 27 &gt;DAY(EOMONTH(U3,0))+WEEKDAY(EOMONTH(U3,-1)+1,3)),"", 27 -WEEKDAY(EOMONTH(U3,-1)+1,2)+1)</f>
        <v>22</v>
      </c>
      <c r="U7" s="152">
        <f ca="1">IF(OR( 28 &lt;WEEKDAY(EOMONTH(U3,-1)+1,2), 28 &gt;DAY(EOMONTH(U3,0))+WEEKDAY(EOMONTH(U3,-1)+1,3)),"", 28 -WEEKDAY(EOMONTH(U3,-1)+1,2)+1)</f>
        <v>23</v>
      </c>
      <c r="X7" s="112">
        <v>5</v>
      </c>
      <c r="Y7" s="113" t="s">
        <v>18</v>
      </c>
      <c r="Z7" s="111">
        <v>31</v>
      </c>
      <c r="AA7" s="114" t="str">
        <f>праздники!A7</f>
        <v>9.5</v>
      </c>
      <c r="AB7" s="115">
        <f>праздники!B7</f>
        <v>9</v>
      </c>
      <c r="AC7" s="115">
        <f>праздники!C7</f>
        <v>5</v>
      </c>
      <c r="AD7" s="116">
        <f ca="1">праздники!D7</f>
        <v>41768</v>
      </c>
      <c r="AE7" s="117" t="str">
        <f>праздники!E7</f>
        <v>День Победы</v>
      </c>
      <c r="AF7" s="120">
        <f>праздники!F7</f>
        <v>0</v>
      </c>
      <c r="AG7" s="59">
        <f>праздники!G7</f>
        <v>0</v>
      </c>
    </row>
    <row r="8" spans="1:33" x14ac:dyDescent="0.25">
      <c r="A8" s="151">
        <f ca="1">IF(OR( 29 &lt;WEEKDAY(EOMONTH(G3,-1)+1,2), 29 &gt;DAY(EOMONTH(G3,0))+WEEKDAY(EOMONTH(G3,-1)+1,3)),"", 29 -WEEKDAY(EOMONTH(G3,-1)+1,2)+1)</f>
        <v>27</v>
      </c>
      <c r="B8" s="15">
        <f ca="1">IF(OR( 30 &lt;WEEKDAY(EOMONTH(G3,-1)+1,2), 30 &gt;DAY(EOMONTH(G3,0))+WEEKDAY(EOMONTH(G3,-1)+1,3)),"", 30 -WEEKDAY(EOMONTH(G3,-1)+1,2)+1)</f>
        <v>28</v>
      </c>
      <c r="C8" s="15">
        <f ca="1">IF(OR( 31 &lt;WEEKDAY(EOMONTH(G3,-1)+1,2), 31 &gt;DAY(EOMONTH(G3,0))+WEEKDAY(EOMONTH(G3,-1)+1,3)),"", 31 -WEEKDAY(EOMONTH(G3,-1)+1,2)+1)</f>
        <v>29</v>
      </c>
      <c r="D8" s="15">
        <f ca="1">IF(OR( 32 &lt;WEEKDAY(EOMONTH(G3,-1)+1,2), 32 &gt;DAY(EOMONTH(G3,0))+WEEKDAY(EOMONTH(G3,-1)+1,3)),"", 32 -WEEKDAY(EOMONTH(G3,-1)+1,2)+1)</f>
        <v>30</v>
      </c>
      <c r="E8" s="20">
        <f ca="1">IF(OR( 33 &lt;WEEKDAY(EOMONTH(G3,-1)+1,2), 33 &gt;DAY(EOMONTH(G3,0))+WEEKDAY(EOMONTH(G3,-1)+1,3)),"", 33 -WEEKDAY(EOMONTH(G3,-1)+1,2)+1)</f>
        <v>31</v>
      </c>
      <c r="F8" s="16" t="str">
        <f ca="1">IF(OR( 34 &lt;WEEKDAY(EOMONTH(G3,-1)+1,2), 34 &gt;DAY(EOMONTH(G3,0))+WEEKDAY(EOMONTH(G3,-1)+1,3)),"", 34 -WEEKDAY(EOMONTH(G3,-1)+1,2)+1)</f>
        <v/>
      </c>
      <c r="G8" s="133" t="str">
        <f ca="1">IF(OR( 35 &lt;WEEKDAY(EOMONTH(G3,-1)+1,2), 35 &gt;DAY(EOMONTH(G3,0))+WEEKDAY(EOMONTH(G3,-1)+1,3)),"", 35 -WEEKDAY(EOMONTH(G3,-1)+1,2)+1)</f>
        <v/>
      </c>
      <c r="H8" s="132">
        <f ca="1">IF(OR( 29 &lt;WEEKDAY(EOMONTH(N3,-1)+1,2), 29 &gt;DAY(EOMONTH(N3,0))+WEEKDAY(EOMONTH(N3,-1)+1,3)),"", 29 -WEEKDAY(EOMONTH(N3,-1)+1,2)+1)</f>
        <v>24</v>
      </c>
      <c r="I8" s="15">
        <f ca="1">IF(OR( 30 &lt;WEEKDAY(EOMONTH(N3,-1)+1,2), 30 &gt;DAY(EOMONTH(N3,0))+WEEKDAY(EOMONTH(N3,-1)+1,3)),"", 30 -WEEKDAY(EOMONTH(N3,-1)+1,2)+1)</f>
        <v>25</v>
      </c>
      <c r="J8" s="15">
        <f ca="1">IF(OR( 31 &lt;WEEKDAY(EOMONTH(N3,-1)+1,2), 31 &gt;DAY(EOMONTH(N3,0))+WEEKDAY(EOMONTH(N3,-1)+1,3)),"", 31 -WEEKDAY(EOMONTH(N3,-1)+1,2)+1)</f>
        <v>26</v>
      </c>
      <c r="K8" s="15">
        <f ca="1">IF(OR( 32 &lt;WEEKDAY(EOMONTH(N3,-1)+1,2), 32 &gt;DAY(EOMONTH(N3,0))+WEEKDAY(EOMONTH(N3,-1)+1,3)),"", 32 -WEEKDAY(EOMONTH(N3,-1)+1,2)+1)</f>
        <v>27</v>
      </c>
      <c r="L8" s="20">
        <f ca="1">IF(OR( 33 &lt;WEEKDAY(EOMONTH(N3,-1)+1,2), 33 &gt;DAY(EOMONTH(N3,0))+WEEKDAY(EOMONTH(N3,-1)+1,3)),"", 33 -WEEKDAY(EOMONTH(N3,-1)+1,2)+1)</f>
        <v>28</v>
      </c>
      <c r="M8" s="16" t="str">
        <f ca="1">IF(OR( 34 &lt;WEEKDAY(EOMONTH(N3,-1)+1,2), 34 &gt;DAY(EOMONTH(N3,0))+WEEKDAY(EOMONTH(N3,-1)+1,3)),"", 34 -WEEKDAY(EOMONTH(N3,-1)+1,2)+1)</f>
        <v/>
      </c>
      <c r="N8" s="137" t="str">
        <f ca="1">IF(OR( 35 &lt;WEEKDAY(EOMONTH(N3,-1)+1,2), 35 &gt;DAY(EOMONTH(N3,0))+WEEKDAY(EOMONTH(N3,-1)+1,3)),"", 35 -WEEKDAY(EOMONTH(N3,-1)+1,2)+1)</f>
        <v/>
      </c>
      <c r="O8" s="14">
        <f ca="1">IF(OR( 29 &lt;WEEKDAY(EOMONTH(U3,-1)+1,2), 29 &gt;DAY(EOMONTH(U3,0))+WEEKDAY(EOMONTH(U3,-1)+1,3)),"", 29 -WEEKDAY(EOMONTH(U3,-1)+1,2)+1)</f>
        <v>24</v>
      </c>
      <c r="P8" s="15">
        <f ca="1">IF(OR( 30 &lt;WEEKDAY(EOMONTH(U3,-1)+1,2), 30 &gt;DAY(EOMONTH(U3,0))+WEEKDAY(EOMONTH(U3,-1)+1,3)),"", 30 -WEEKDAY(EOMONTH(U3,-1)+1,2)+1)</f>
        <v>25</v>
      </c>
      <c r="Q8" s="15">
        <f ca="1">IF(OR( 31 &lt;WEEKDAY(EOMONTH(U3,-1)+1,2), 31 &gt;DAY(EOMONTH(U3,0))+WEEKDAY(EOMONTH(U3,-1)+1,3)),"", 31 -WEEKDAY(EOMONTH(U3,-1)+1,2)+1)</f>
        <v>26</v>
      </c>
      <c r="R8" s="15">
        <f ca="1">IF(OR( 32 &lt;WEEKDAY(EOMONTH(U3,-1)+1,2), 32 &gt;DAY(EOMONTH(U3,0))+WEEKDAY(EOMONTH(U3,-1)+1,3)),"", 32 -WEEKDAY(EOMONTH(U3,-1)+1,2)+1)</f>
        <v>27</v>
      </c>
      <c r="S8" s="20">
        <f ca="1">IF(OR( 33 &lt;WEEKDAY(EOMONTH(U3,-1)+1,2), 33 &gt;DAY(EOMONTH(U3,0))+WEEKDAY(EOMONTH(U3,-1)+1,3)),"", 33 -WEEKDAY(EOMONTH(U3,-1)+1,2)+1)</f>
        <v>28</v>
      </c>
      <c r="T8" s="16">
        <f ca="1">IF(OR( 34 &lt;WEEKDAY(EOMONTH(U3,-1)+1,2), 34 &gt;DAY(EOMONTH(U3,0))+WEEKDAY(EOMONTH(U3,-1)+1,3)),"", 34 -WEEKDAY(EOMONTH(U3,-1)+1,2)+1)</f>
        <v>29</v>
      </c>
      <c r="U8" s="152">
        <f ca="1">IF(OR( 35 &lt;WEEKDAY(EOMONTH(U3,-1)+1,2), 35 &gt;DAY(EOMONTH(U3,0))+WEEKDAY(EOMONTH(U3,-1)+1,3)),"", 35 -WEEKDAY(EOMONTH(U3,-1)+1,2)+1)</f>
        <v>30</v>
      </c>
      <c r="X8" s="112">
        <v>6</v>
      </c>
      <c r="Y8" s="113" t="s">
        <v>19</v>
      </c>
      <c r="Z8" s="111">
        <v>30</v>
      </c>
      <c r="AA8" s="114" t="str">
        <f>праздники!A8</f>
        <v>28.6</v>
      </c>
      <c r="AB8" s="115">
        <f>праздники!B8</f>
        <v>28</v>
      </c>
      <c r="AC8" s="115">
        <f>праздники!C8</f>
        <v>6</v>
      </c>
      <c r="AD8" s="116">
        <f ca="1">праздники!D8</f>
        <v>41818</v>
      </c>
      <c r="AE8" s="117" t="str">
        <f>праздники!E8</f>
        <v>День Конституции Украины</v>
      </c>
      <c r="AF8" s="120">
        <f>праздники!F8</f>
        <v>0</v>
      </c>
      <c r="AG8" s="59">
        <f>праздники!G8</f>
        <v>0</v>
      </c>
    </row>
    <row r="9" spans="1:33" ht="15.75" thickBot="1" x14ac:dyDescent="0.3">
      <c r="A9" s="153" t="str">
        <f ca="1">IF(OR( 36 &lt;WEEKDAY(EOMONTH(G3,-1)+1,2), 36 &gt;DAY(EOMONTH(G3,0))+WEEKDAY(EOMONTH(G3,-1)+1,3)),"", 36 -WEEKDAY(EOMONTH(G3,-1)+1,2)+1)</f>
        <v/>
      </c>
      <c r="B9" s="9" t="str">
        <f ca="1">IF(OR( 37 &lt;WEEKDAY(EOMONTH(G3,-1)+1,2), 37 &gt;DAY(EOMONTH(G3,0))+WEEKDAY(EOMONTH(G3,-1)+1,3)),"", 37 -WEEKDAY(EOMONTH(G3,-1)+1,2)+1)</f>
        <v/>
      </c>
      <c r="C9" s="9" t="str">
        <f ca="1">IF(OR( 38 &lt;WEEKDAY(EOMONTH(G3,-1)+1,2), 38 &gt;DAY(EOMONTH(G3,0))+WEEKDAY(EOMONTH(G3,-1)+1,3)),"", 38 -WEEKDAY(EOMONTH(G3,-1)+1,2)+1)</f>
        <v/>
      </c>
      <c r="D9" s="9" t="str">
        <f ca="1">IF(OR( 39 &lt;WEEKDAY(EOMONTH(G3,-1)+1,2), 39 &gt;DAY(EOMONTH(G3,0))+WEEKDAY(EOMONTH(G3,-1)+1,3)),"", 39 -WEEKDAY(EOMONTH(G3,-1)+1,2)+1)</f>
        <v/>
      </c>
      <c r="E9" s="21" t="str">
        <f ca="1">IF(OR( 40 &lt;WEEKDAY(EOMONTH(G3,-1)+1,2), 40 &gt;DAY(EOMONTH(G3,0))+WEEKDAY(EOMONTH(G3,-1)+1,3)),"", 40 -WEEKDAY(EOMONTH(G3,-1)+1,2)+1)</f>
        <v/>
      </c>
      <c r="F9" s="22" t="str">
        <f ca="1">IF(OR( 41 &lt;WEEKDAY(EOMONTH(G3,-1)+1,2), 41 &gt;DAY(EOMONTH(G3,0))+WEEKDAY(EOMONTH(G3,-1)+1,3)),"", 41 -WEEKDAY(EOMONTH(G3,-1)+1,2)+1)</f>
        <v/>
      </c>
      <c r="G9" s="135" t="str">
        <f ca="1">IF(OR( 42 &lt;WEEKDAY(EOMONTH(G3,-1)+1,2), 42 &gt;DAY(EOMONTH(G3,0))+WEEKDAY(EOMONTH(G3,-1)+1,3)),"", 42 -WEEKDAY(EOMONTH(G3,-1)+1,2)+1)</f>
        <v/>
      </c>
      <c r="H9" s="134" t="str">
        <f ca="1">IF(OR( 36 &lt;WEEKDAY(EOMONTH(N3,-1)+1,2), 36 &gt;DAY(EOMONTH(N3,0))+WEEKDAY(EOMONTH(N3,-1)+1,3)),"", 36 -WEEKDAY(EOMONTH(N3,-1)+1,2)+1)</f>
        <v/>
      </c>
      <c r="I9" s="9" t="str">
        <f ca="1">IF(OR( 37 &lt;WEEKDAY(EOMONTH(N3,-1)+1,2), 37 &gt;DAY(EOMONTH(N3,0))+WEEKDAY(EOMONTH(N3,-1)+1,3)),"", 37 -WEEKDAY(EOMONTH(N3,-1)+1,2)+1)</f>
        <v/>
      </c>
      <c r="J9" s="9" t="str">
        <f ca="1">IF(OR( 38 &lt;WEEKDAY(EOMONTH(N3,-1)+1,2), 38 &gt;DAY(EOMONTH(N3,0))+WEEKDAY(EOMONTH(N3,-1)+1,3)),"", 38 -WEEKDAY(EOMONTH(N3,-1)+1,2)+1)</f>
        <v/>
      </c>
      <c r="K9" s="9" t="str">
        <f ca="1">IF(OR( 39 &lt;WEEKDAY(EOMONTH(N3,-1)+1,2), 39 &gt;DAY(EOMONTH(N3,0))+WEEKDAY(EOMONTH(N3,-1)+1,3)),"", 39 -WEEKDAY(EOMONTH(N3,-1)+1,2)+1)</f>
        <v/>
      </c>
      <c r="L9" s="21" t="str">
        <f ca="1">IF(OR( 40 &lt;WEEKDAY(EOMONTH(N3,-1)+1,2), 40 &gt;DAY(EOMONTH(N3,0))+WEEKDAY(EOMONTH(N3,-1)+1,3)),"", 40 -WEEKDAY(EOMONTH(N3,-1)+1,2)+1)</f>
        <v/>
      </c>
      <c r="M9" s="22" t="str">
        <f ca="1">IF(OR( 41 &lt;WEEKDAY(EOMONTH(N3,-1)+1,2), 41 &gt;DAY(EOMONTH(N3,0))+WEEKDAY(EOMONTH(N3,-1)+1,3)),"", 41 -WEEKDAY(EOMONTH(N3,-1)+1,2)+1)</f>
        <v/>
      </c>
      <c r="N9" s="138" t="str">
        <f ca="1">IF(OR( 42 &lt;WEEKDAY(EOMONTH(N3,-1)+1,2), 42 &gt;DAY(EOMONTH(N3,0))+WEEKDAY(EOMONTH(N3,-1)+1,3)),"", 42 -WEEKDAY(EOMONTH(N3,-1)+1,2)+1)</f>
        <v/>
      </c>
      <c r="O9" s="8">
        <f ca="1">IF(OR( 36 &lt;WEEKDAY(EOMONTH(U3,-1)+1,2), 36 &gt;DAY(EOMONTH(U3,0))+WEEKDAY(EOMONTH(U3,-1)+1,3)),"", 36 -WEEKDAY(EOMONTH(U3,-1)+1,2)+1)</f>
        <v>31</v>
      </c>
      <c r="P9" s="9" t="str">
        <f ca="1">IF(OR( 37 &lt;WEEKDAY(EOMONTH(U3,-1)+1,2), 37 &gt;DAY(EOMONTH(U3,0))+WEEKDAY(EOMONTH(U3,-1)+1,3)),"", 37 -WEEKDAY(EOMONTH(U3,-1)+1,2)+1)</f>
        <v/>
      </c>
      <c r="Q9" s="9" t="str">
        <f ca="1">IF(OR( 38 &lt;WEEKDAY(EOMONTH(U3,-1)+1,2), 38 &gt;DAY(EOMONTH(U3,0))+WEEKDAY(EOMONTH(U3,-1)+1,3)),"", 38 -WEEKDAY(EOMONTH(U3,-1)+1,2)+1)</f>
        <v/>
      </c>
      <c r="R9" s="9" t="str">
        <f ca="1">IF(OR( 39 &lt;WEEKDAY(EOMONTH(U3,-1)+1,2), 39 &gt;DAY(EOMONTH(U3,0))+WEEKDAY(EOMONTH(U3,-1)+1,3)),"", 39 -WEEKDAY(EOMONTH(U3,-1)+1,2)+1)</f>
        <v/>
      </c>
      <c r="S9" s="21" t="str">
        <f ca="1">IF(OR( 40 &lt;WEEKDAY(EOMONTH(U3,-1)+1,2), 40 &gt;DAY(EOMONTH(U3,0))+WEEKDAY(EOMONTH(U3,-1)+1,3)),"", 40 -WEEKDAY(EOMONTH(U3,-1)+1,2)+1)</f>
        <v/>
      </c>
      <c r="T9" s="22" t="str">
        <f ca="1">IF(OR( 41 &lt;WEEKDAY(EOMONTH(U3,-1)+1,2), 41 &gt;DAY(EOMONTH(U3,0))+WEEKDAY(EOMONTH(U3,-1)+1,3)),"", 41 -WEEKDAY(EOMONTH(U3,-1)+1,2)+1)</f>
        <v/>
      </c>
      <c r="U9" s="154" t="str">
        <f ca="1">IF(OR( 42 &lt;WEEKDAY(EOMONTH(U3,-1)+1,2), 42 &gt;DAY(EOMONTH(U3,0))+WEEKDAY(EOMONTH(U3,-1)+1,3)),"", 42 -WEEKDAY(EOMONTH(U3,-1)+1,2)+1)</f>
        <v/>
      </c>
      <c r="X9" s="112">
        <v>7</v>
      </c>
      <c r="Y9" s="113" t="s">
        <v>22</v>
      </c>
      <c r="Z9" s="111">
        <v>31</v>
      </c>
      <c r="AA9" s="114" t="str">
        <f>праздники!A9</f>
        <v>24.8</v>
      </c>
      <c r="AB9" s="121">
        <f>праздники!B9</f>
        <v>24</v>
      </c>
      <c r="AC9" s="121">
        <f>праздники!C9</f>
        <v>8</v>
      </c>
      <c r="AD9" s="116">
        <f ca="1">праздники!D9</f>
        <v>41875</v>
      </c>
      <c r="AE9" s="122" t="str">
        <f>праздники!E9</f>
        <v>День независимости Украины</v>
      </c>
      <c r="AF9" s="120">
        <f>праздники!F9</f>
        <v>0</v>
      </c>
      <c r="AG9" s="59">
        <f>праздники!G9</f>
        <v>0</v>
      </c>
    </row>
    <row r="10" spans="1:33" ht="15.75" thickBot="1" x14ac:dyDescent="0.3">
      <c r="A10" s="155"/>
      <c r="B10" s="298" t="str">
        <f ca="1">VLOOKUP(MONTH(  G10  ),месяцы,2)</f>
        <v>Апрель</v>
      </c>
      <c r="C10" s="298"/>
      <c r="D10" s="298"/>
      <c r="E10" s="298"/>
      <c r="F10" s="298"/>
      <c r="G10" s="156">
        <f ca="1">DATE($A$1,4,1)</f>
        <v>41730</v>
      </c>
      <c r="H10" s="157"/>
      <c r="I10" s="298" t="str">
        <f ca="1">VLOOKUP(MONTH(  N10  ),месяцы,2)</f>
        <v>Май</v>
      </c>
      <c r="J10" s="298"/>
      <c r="K10" s="298"/>
      <c r="L10" s="298"/>
      <c r="M10" s="298"/>
      <c r="N10" s="156">
        <f ca="1">DATE($A$1,5,1)</f>
        <v>41760</v>
      </c>
      <c r="O10" s="158"/>
      <c r="P10" s="298" t="str">
        <f ca="1">VLOOKUP(MONTH(  U10  ),месяцы,2)</f>
        <v>Июнь</v>
      </c>
      <c r="Q10" s="298"/>
      <c r="R10" s="298"/>
      <c r="S10" s="298"/>
      <c r="T10" s="298"/>
      <c r="U10" s="159">
        <f ca="1">DATE($A$1,6,1)</f>
        <v>41791</v>
      </c>
      <c r="X10" s="112">
        <v>8</v>
      </c>
      <c r="Y10" s="113" t="s">
        <v>23</v>
      </c>
      <c r="Z10" s="111">
        <v>31</v>
      </c>
      <c r="AA10" s="114" t="str">
        <f ca="1">праздники!A10</f>
        <v>20.4</v>
      </c>
      <c r="AB10" s="113">
        <f ca="1">праздники!B10</f>
        <v>20</v>
      </c>
      <c r="AC10" s="113">
        <f ca="1">праздники!C10</f>
        <v>4</v>
      </c>
      <c r="AD10" s="116">
        <f ca="1">праздники!D10</f>
        <v>41749</v>
      </c>
      <c r="AE10" s="123" t="str">
        <f>праздники!E10</f>
        <v>Пасха</v>
      </c>
      <c r="AF10" s="120">
        <f>праздники!F10</f>
        <v>0</v>
      </c>
      <c r="AG10" s="59">
        <f>праздники!G10</f>
        <v>0</v>
      </c>
    </row>
    <row r="11" spans="1:33" x14ac:dyDescent="0.25">
      <c r="A11" s="149" t="str">
        <f ca="1">IF(OR( 1 &lt;WEEKDAY(EOMONTH(G10,-1)+1,2), 1 &gt;DAY(EOMONTH(G10,0))+WEEKDAY(EOMONTH(G10,-1)+1,3)),"", 1 -WEEKDAY(EOMONTH(G10,-1)+1,2)+1)</f>
        <v/>
      </c>
      <c r="B11" s="11">
        <f ca="1">IF(OR( 2 &lt;WEEKDAY(EOMONTH(G10,-1)+1,2), 2 &gt;DAY(EOMONTH(G10,0))+WEEKDAY(EOMONTH(G10,-1)+1,3)),"", 2 -WEEKDAY(EOMONTH(G10,-1)+1,2)+1)</f>
        <v>1</v>
      </c>
      <c r="C11" s="11">
        <f ca="1">IF(OR( 3 &lt;WEEKDAY(EOMONTH(G10,-1)+1,2), 3 &gt;DAY(EOMONTH(G10,0))+WEEKDAY(EOMONTH(G10,-1)+1,3)),"", 3 -WEEKDAY(EOMONTH(G10,-1)+1,2)+1)</f>
        <v>2</v>
      </c>
      <c r="D11" s="11">
        <f ca="1">IF(OR( 4 &lt;WEEKDAY(EOMONTH(G10,-1)+1,2), 4 &gt;DAY(EOMONTH(G10,0))+WEEKDAY(EOMONTH(G10,-1)+1,3)),"", 4 -WEEKDAY(EOMONTH(G10,-1)+1,2)+1)</f>
        <v>3</v>
      </c>
      <c r="E11" s="19">
        <f ca="1">IF(OR( 5 &lt;WEEKDAY(EOMONTH(G10,-1)+1,2), 5 &gt;DAY(EOMONTH(G10,0))+WEEKDAY(EOMONTH(G10,-1)+1,3)),"", 5 -WEEKDAY(EOMONTH(G10,-1)+1,2)+1)</f>
        <v>4</v>
      </c>
      <c r="F11" s="12">
        <f ca="1">IF(OR( 6 &lt;WEEKDAY(EOMONTH(G10,-1)+1,2), 6 &gt;DAY(EOMONTH(G10,0))+WEEKDAY(EOMONTH(G10,-1)+1,3)),"", 6 -WEEKDAY(EOMONTH(G10,-1)+1,2)+1)</f>
        <v>5</v>
      </c>
      <c r="G11" s="131">
        <f ca="1">IF(OR( 7 &lt;WEEKDAY(EOMONTH(G10,-1)+1,2), 7 &gt;DAY(EOMONTH(G10,0))+WEEKDAY(EOMONTH(G10,-1)+1,3)),"", 7 -WEEKDAY(EOMONTH(G10,-1)+1,2)+1)</f>
        <v>6</v>
      </c>
      <c r="H11" s="130" t="str">
        <f ca="1">IF(OR( 1 &lt;WEEKDAY(EOMONTH(N10,-1)+1,2), 1 &gt;DAY(EOMONTH(N10,0))+WEEKDAY(EOMONTH(N10,-1)+1,3)),"", 1 -WEEKDAY(EOMONTH(N10,-1)+1,2)+1)</f>
        <v/>
      </c>
      <c r="I11" s="11" t="str">
        <f ca="1">IF(OR( 2 &lt;WEEKDAY(EOMONTH(N10,-1)+1,2), 2 &gt;DAY(EOMONTH(N10,0))+WEEKDAY(EOMONTH(N10,-1)+1,3)),"", 2 -WEEKDAY(EOMONTH(N10,-1)+1,2)+1)</f>
        <v/>
      </c>
      <c r="J11" s="11" t="str">
        <f ca="1">IF(OR( 3 &lt;WEEKDAY(EOMONTH(N10,-1)+1,2), 3 &gt;DAY(EOMONTH(N10,0))+WEEKDAY(EOMONTH(N10,-1)+1,3)),"", 3 -WEEKDAY(EOMONTH(N10,-1)+1,2)+1)</f>
        <v/>
      </c>
      <c r="K11" s="11">
        <f ca="1">IF(OR( 4 &lt;WEEKDAY(EOMONTH(N10,-1)+1,2), 4 &gt;DAY(EOMONTH(N10,0))+WEEKDAY(EOMONTH(N10,-1)+1,3)),"", 4 -WEEKDAY(EOMONTH(N10,-1)+1,2)+1)</f>
        <v>1</v>
      </c>
      <c r="L11" s="19">
        <f ca="1">IF(OR( 5 &lt;WEEKDAY(EOMONTH(N10,-1)+1,2), 5 &gt;DAY(EOMONTH(N10,0))+WEEKDAY(EOMONTH(N10,-1)+1,3)),"", 5 -WEEKDAY(EOMONTH(N10,-1)+1,2)+1)</f>
        <v>2</v>
      </c>
      <c r="M11" s="12">
        <f ca="1">IF(OR( 6 &lt;WEEKDAY(EOMONTH(N10,-1)+1,2), 6 &gt;DAY(EOMONTH(N10,0))+WEEKDAY(EOMONTH(N10,-1)+1,3)),"", 6 -WEEKDAY(EOMONTH(N10,-1)+1,2)+1)</f>
        <v>3</v>
      </c>
      <c r="N11" s="136">
        <f ca="1">IF(OR( 7 &lt;WEEKDAY(EOMONTH(N10,-1)+1,2), 7 &gt;DAY(EOMONTH(N10,0))+WEEKDAY(EOMONTH(N10,-1)+1,3)),"", 7 -WEEKDAY(EOMONTH(N10,-1)+1,2)+1)</f>
        <v>4</v>
      </c>
      <c r="O11" s="10" t="str">
        <f ca="1">IF(OR( 1 &lt;WEEKDAY(EOMONTH(U10,-1)+1,2), 1 &gt;DAY(EOMONTH(U10,0))+WEEKDAY(EOMONTH(U10,-1)+1,3)),"", 1 -WEEKDAY(EOMONTH(U10,-1)+1,2)+1)</f>
        <v/>
      </c>
      <c r="P11" s="11" t="str">
        <f ca="1">IF(OR( 2 &lt;WEEKDAY(EOMONTH(U10,-1)+1,2), 2 &gt;DAY(EOMONTH(U10,0))+WEEKDAY(EOMONTH(U10,-1)+1,3)),"", 2 -WEEKDAY(EOMONTH(U10,-1)+1,2)+1)</f>
        <v/>
      </c>
      <c r="Q11" s="11" t="str">
        <f ca="1">IF(OR( 3 &lt;WEEKDAY(EOMONTH(U10,-1)+1,2), 3 &gt;DAY(EOMONTH(U10,0))+WEEKDAY(EOMONTH(U10,-1)+1,3)),"", 3 -WEEKDAY(EOMONTH(U10,-1)+1,2)+1)</f>
        <v/>
      </c>
      <c r="R11" s="11" t="str">
        <f ca="1">IF(OR( 4 &lt;WEEKDAY(EOMONTH(U10,-1)+1,2), 4 &gt;DAY(EOMONTH(U10,0))+WEEKDAY(EOMONTH(U10,-1)+1,3)),"", 4 -WEEKDAY(EOMONTH(U10,-1)+1,2)+1)</f>
        <v/>
      </c>
      <c r="S11" s="19" t="str">
        <f ca="1">IF(OR( 5 &lt;WEEKDAY(EOMONTH(U10,-1)+1,2), 5 &gt;DAY(EOMONTH(U10,0))+WEEKDAY(EOMONTH(U10,-1)+1,3)),"", 5 -WEEKDAY(EOMONTH(U10,-1)+1,2)+1)</f>
        <v/>
      </c>
      <c r="T11" s="12" t="str">
        <f ca="1">IF(OR( 6 &lt;WEEKDAY(EOMONTH(U10,-1)+1,2), 6 &gt;DAY(EOMONTH(U10,0))+WEEKDAY(EOMONTH(U10,-1)+1,3)),"", 6 -WEEKDAY(EOMONTH(U10,-1)+1,2)+1)</f>
        <v/>
      </c>
      <c r="U11" s="150">
        <f ca="1">IF(OR( 7 &lt;WEEKDAY(EOMONTH(U10,-1)+1,2), 7 &gt;DAY(EOMONTH(U10,0))+WEEKDAY(EOMONTH(U10,-1)+1,3)),"", 7 -WEEKDAY(EOMONTH(U10,-1)+1,2)+1)</f>
        <v>1</v>
      </c>
      <c r="X11" s="112">
        <v>9</v>
      </c>
      <c r="Y11" s="113" t="s">
        <v>24</v>
      </c>
      <c r="Z11" s="111">
        <v>30</v>
      </c>
      <c r="AA11" s="114" t="str">
        <f ca="1">праздники!A11</f>
        <v>8.6</v>
      </c>
      <c r="AB11" s="113">
        <f ca="1">праздники!B11</f>
        <v>69</v>
      </c>
      <c r="AC11" s="113">
        <f ca="1">праздники!C11</f>
        <v>4</v>
      </c>
      <c r="AD11" s="116">
        <f ca="1">праздники!D11</f>
        <v>41798</v>
      </c>
      <c r="AE11" s="111" t="str">
        <f>праздники!E11</f>
        <v>Троица</v>
      </c>
      <c r="AF11" s="120">
        <f>праздники!F11</f>
        <v>0</v>
      </c>
      <c r="AG11" s="59">
        <f>праздники!G11</f>
        <v>0</v>
      </c>
    </row>
    <row r="12" spans="1:33" x14ac:dyDescent="0.25">
      <c r="A12" s="151">
        <f ca="1">IF(OR( 8 &lt;WEEKDAY(EOMONTH(G10,-1)+1,2), 8 &gt;DAY(EOMONTH(G10,0))+WEEKDAY(EOMONTH(G10,-1)+1,3)),"", 8 -WEEKDAY(EOMONTH(G10,-1)+1,2)+1)</f>
        <v>7</v>
      </c>
      <c r="B12" s="15">
        <f ca="1">IF(OR( 9 &lt;WEEKDAY(EOMONTH(G10,-1)+1,2), 9 &gt;DAY(EOMONTH(G10,0))+WEEKDAY(EOMONTH(G10,-1)+1,3)),"", 9 -WEEKDAY(EOMONTH(G10,-1)+1,2)+1)</f>
        <v>8</v>
      </c>
      <c r="C12" s="15">
        <f ca="1">IF(OR( 10 &lt;WEEKDAY(EOMONTH(G10,-1)+1,2), 10 &gt;DAY(EOMONTH(G10,0))+WEEKDAY(EOMONTH(G10,-1)+1,3)),"", 10 -WEEKDAY(EOMONTH(G10,-1)+1,2)+1)</f>
        <v>9</v>
      </c>
      <c r="D12" s="15">
        <f ca="1">IF(OR( 11 &lt;WEEKDAY(EOMONTH(G10,-1)+1,2), 11 &gt;DAY(EOMONTH(G10,0))+WEEKDAY(EOMONTH(G10,-1)+1,3)),"", 11 -WEEKDAY(EOMONTH(G10,-1)+1,2)+1)</f>
        <v>10</v>
      </c>
      <c r="E12" s="20">
        <f ca="1">IF(OR( 12 &lt;WEEKDAY(EOMONTH(G10,-1)+1,2), 12 &gt;DAY(EOMONTH(G10,0))+WEEKDAY(EOMONTH(G10,-1)+1,3)),"", 12 -WEEKDAY(EOMONTH(G10,-1)+1,2)+1)</f>
        <v>11</v>
      </c>
      <c r="F12" s="16">
        <f ca="1">IF(OR( 13 &lt;WEEKDAY(EOMONTH(G10,-1)+1,2), 13 &gt;DAY(EOMONTH(G10,0))+WEEKDAY(EOMONTH(G10,-1)+1,3)),"", 13 -WEEKDAY(EOMONTH(G10,-1)+1,2)+1)</f>
        <v>12</v>
      </c>
      <c r="G12" s="133">
        <f ca="1">IF(OR( 14 &lt;WEEKDAY(EOMONTH(G10,-1)+1,2), 14 &gt;DAY(EOMONTH(G10,0))+WEEKDAY(EOMONTH(G10,-1)+1,3)),"", 14 -WEEKDAY(EOMONTH(G10,-1)+1,2)+1)</f>
        <v>13</v>
      </c>
      <c r="H12" s="132">
        <f ca="1">IF(OR( 8 &lt;WEEKDAY(EOMONTH(N10,-1)+1,2), 8 &gt;DAY(EOMONTH(N10,0))+WEEKDAY(EOMONTH(N10,-1)+1,3)),"", 8 -WEEKDAY(EOMONTH(N10,-1)+1,2)+1)</f>
        <v>5</v>
      </c>
      <c r="I12" s="15">
        <f ca="1">IF(OR( 9 &lt;WEEKDAY(EOMONTH(N10,-1)+1,2), 9 &gt;DAY(EOMONTH(N10,0))+WEEKDAY(EOMONTH(N10,-1)+1,3)),"", 9 -WEEKDAY(EOMONTH(N10,-1)+1,2)+1)</f>
        <v>6</v>
      </c>
      <c r="J12" s="15">
        <f ca="1">IF(OR( 10 &lt;WEEKDAY(EOMONTH(N10,-1)+1,2), 10 &gt;DAY(EOMONTH(N10,0))+WEEKDAY(EOMONTH(N10,-1)+1,3)),"", 10 -WEEKDAY(EOMONTH(N10,-1)+1,2)+1)</f>
        <v>7</v>
      </c>
      <c r="K12" s="15">
        <f ca="1">IF(OR( 11 &lt;WEEKDAY(EOMONTH(N10,-1)+1,2), 11 &gt;DAY(EOMONTH(N10,0))+WEEKDAY(EOMONTH(N10,-1)+1,3)),"", 11 -WEEKDAY(EOMONTH(N10,-1)+1,2)+1)</f>
        <v>8</v>
      </c>
      <c r="L12" s="20">
        <f ca="1">IF(OR( 12 &lt;WEEKDAY(EOMONTH(N10,-1)+1,2), 12 &gt;DAY(EOMONTH(N10,0))+WEEKDAY(EOMONTH(N10,-1)+1,3)),"", 12 -WEEKDAY(EOMONTH(N10,-1)+1,2)+1)</f>
        <v>9</v>
      </c>
      <c r="M12" s="16">
        <f ca="1">IF(OR( 13 &lt;WEEKDAY(EOMONTH(N10,-1)+1,2), 13 &gt;DAY(EOMONTH(N10,0))+WEEKDAY(EOMONTH(N10,-1)+1,3)),"", 13 -WEEKDAY(EOMONTH(N10,-1)+1,2)+1)</f>
        <v>10</v>
      </c>
      <c r="N12" s="137">
        <f ca="1">IF(OR( 14 &lt;WEEKDAY(EOMONTH(N10,-1)+1,2), 14 &gt;DAY(EOMONTH(N10,0))+WEEKDAY(EOMONTH(N10,-1)+1,3)),"", 14 -WEEKDAY(EOMONTH(N10,-1)+1,2)+1)</f>
        <v>11</v>
      </c>
      <c r="O12" s="14">
        <f ca="1">IF(OR( 8 &lt;WEEKDAY(EOMONTH(U10,-1)+1,2), 8 &gt;DAY(EOMONTH(U10,0))+WEEKDAY(EOMONTH(U10,-1)+1,3)),"", 8 -WEEKDAY(EOMONTH(U10,-1)+1,2)+1)</f>
        <v>2</v>
      </c>
      <c r="P12" s="15">
        <f ca="1">IF(OR( 9 &lt;WEEKDAY(EOMONTH(U10,-1)+1,2), 9 &gt;DAY(EOMONTH(U10,0))+WEEKDAY(EOMONTH(U10,-1)+1,3)),"", 9 -WEEKDAY(EOMONTH(U10,-1)+1,2)+1)</f>
        <v>3</v>
      </c>
      <c r="Q12" s="15">
        <f ca="1">IF(OR( 10 &lt;WEEKDAY(EOMONTH(U10,-1)+1,2), 10 &gt;DAY(EOMONTH(U10,0))+WEEKDAY(EOMONTH(U10,-1)+1,3)),"", 10 -WEEKDAY(EOMONTH(U10,-1)+1,2)+1)</f>
        <v>4</v>
      </c>
      <c r="R12" s="15">
        <f ca="1">IF(OR( 11 &lt;WEEKDAY(EOMONTH(U10,-1)+1,2), 11 &gt;DAY(EOMONTH(U10,0))+WEEKDAY(EOMONTH(U10,-1)+1,3)),"", 11 -WEEKDAY(EOMONTH(U10,-1)+1,2)+1)</f>
        <v>5</v>
      </c>
      <c r="S12" s="20">
        <f ca="1">IF(OR( 12 &lt;WEEKDAY(EOMONTH(U10,-1)+1,2), 12 &gt;DAY(EOMONTH(U10,0))+WEEKDAY(EOMONTH(U10,-1)+1,3)),"", 12 -WEEKDAY(EOMONTH(U10,-1)+1,2)+1)</f>
        <v>6</v>
      </c>
      <c r="T12" s="16">
        <f ca="1">IF(OR( 13 &lt;WEEKDAY(EOMONTH(U10,-1)+1,2), 13 &gt;DAY(EOMONTH(U10,0))+WEEKDAY(EOMONTH(U10,-1)+1,3)),"", 13 -WEEKDAY(EOMONTH(U10,-1)+1,2)+1)</f>
        <v>7</v>
      </c>
      <c r="U12" s="152">
        <f ca="1">IF(OR( 14 &lt;WEEKDAY(EOMONTH(U10,-1)+1,2), 14 &gt;DAY(EOMONTH(U10,0))+WEEKDAY(EOMONTH(U10,-1)+1,3)),"", 14 -WEEKDAY(EOMONTH(U10,-1)+1,2)+1)</f>
        <v>8</v>
      </c>
      <c r="X12" s="112">
        <v>10</v>
      </c>
      <c r="Y12" s="113" t="s">
        <v>25</v>
      </c>
      <c r="Z12" s="111">
        <v>31</v>
      </c>
      <c r="AA12" s="124">
        <f>праздники!A14</f>
        <v>0</v>
      </c>
      <c r="AB12" s="125">
        <f>праздники!B14</f>
        <v>0</v>
      </c>
      <c r="AC12" s="125">
        <f>праздники!C14</f>
        <v>0</v>
      </c>
      <c r="AD12" s="125">
        <f>праздники!D14</f>
        <v>0</v>
      </c>
      <c r="AE12" s="126">
        <f>праздники!E14</f>
        <v>0</v>
      </c>
      <c r="AF12" s="120">
        <f>праздники!F14</f>
        <v>0</v>
      </c>
      <c r="AG12" s="59">
        <f>праздники!G14</f>
        <v>0</v>
      </c>
    </row>
    <row r="13" spans="1:33" x14ac:dyDescent="0.25">
      <c r="A13" s="151">
        <f ca="1">IF(OR( 15 &lt;WEEKDAY(EOMONTH(G10,-1)+1,2), 15 &gt;DAY(EOMONTH(G10,0))+WEEKDAY(EOMONTH(G10,-1)+1,3)),"", 15 -WEEKDAY(EOMONTH(G10,-1)+1,2)+1)</f>
        <v>14</v>
      </c>
      <c r="B13" s="15">
        <f ca="1">IF(OR( 16 &lt;WEEKDAY(EOMONTH(G10,-1)+1,2), 16 &gt;DAY(EOMONTH(G10,0))+WEEKDAY(EOMONTH(G10,-1)+1,3)),"", 16 -WEEKDAY(EOMONTH(G10,-1)+1,2)+1)</f>
        <v>15</v>
      </c>
      <c r="C13" s="15">
        <f ca="1">IF(OR( 17 &lt;WEEKDAY(EOMONTH(G10,-1)+1,2), 17 &gt;DAY(EOMONTH(G10,0))+WEEKDAY(EOMONTH(G10,-1)+1,3)),"", 17 -WEEKDAY(EOMONTH(G10,-1)+1,2)+1)</f>
        <v>16</v>
      </c>
      <c r="D13" s="15">
        <f ca="1">IF(OR( 18 &lt;WEEKDAY(EOMONTH(G10,-1)+1,2), 18 &gt;DAY(EOMONTH(G10,0))+WEEKDAY(EOMONTH(G10,-1)+1,3)),"", 18 -WEEKDAY(EOMONTH(G10,-1)+1,2)+1)</f>
        <v>17</v>
      </c>
      <c r="E13" s="20">
        <f ca="1">IF(OR( 19 &lt;WEEKDAY(EOMONTH(G10,-1)+1,2), 19 &gt;DAY(EOMONTH(G10,0))+WEEKDAY(EOMONTH(G10,-1)+1,3)),"", 19 -WEEKDAY(EOMONTH(G10,-1)+1,2)+1)</f>
        <v>18</v>
      </c>
      <c r="F13" s="16">
        <f ca="1">IF(OR( 20 &lt;WEEKDAY(EOMONTH(G10,-1)+1,2), 20 &gt;DAY(EOMONTH(G10,0))+WEEKDAY(EOMONTH(G10,-1)+1,3)),"", 20 -WEEKDAY(EOMONTH(G10,-1)+1,2)+1)</f>
        <v>19</v>
      </c>
      <c r="G13" s="133">
        <f ca="1">IF(OR( 21 &lt;WEEKDAY(EOMONTH(G10,-1)+1,2), 21 &gt;DAY(EOMONTH(G10,0))+WEEKDAY(EOMONTH(G10,-1)+1,3)),"", 21 -WEEKDAY(EOMONTH(G10,-1)+1,2)+1)</f>
        <v>20</v>
      </c>
      <c r="H13" s="132">
        <f ca="1">IF(OR( 15 &lt;WEEKDAY(EOMONTH(N10,-1)+1,2), 15 &gt;DAY(EOMONTH(N10,0))+WEEKDAY(EOMONTH(N10,-1)+1,3)),"", 15 -WEEKDAY(EOMONTH(N10,-1)+1,2)+1)</f>
        <v>12</v>
      </c>
      <c r="I13" s="15">
        <f ca="1">IF(OR( 16 &lt;WEEKDAY(EOMONTH(N10,-1)+1,2), 16 &gt;DAY(EOMONTH(N10,0))+WEEKDAY(EOMONTH(N10,-1)+1,3)),"", 16 -WEEKDAY(EOMONTH(N10,-1)+1,2)+1)</f>
        <v>13</v>
      </c>
      <c r="J13" s="15">
        <f ca="1">IF(OR( 17 &lt;WEEKDAY(EOMONTH(N10,-1)+1,2), 17 &gt;DAY(EOMONTH(N10,0))+WEEKDAY(EOMONTH(N10,-1)+1,3)),"", 17 -WEEKDAY(EOMONTH(N10,-1)+1,2)+1)</f>
        <v>14</v>
      </c>
      <c r="K13" s="15">
        <f ca="1">IF(OR( 18 &lt;WEEKDAY(EOMONTH(N10,-1)+1,2), 18 &gt;DAY(EOMONTH(N10,0))+WEEKDAY(EOMONTH(N10,-1)+1,3)),"", 18 -WEEKDAY(EOMONTH(N10,-1)+1,2)+1)</f>
        <v>15</v>
      </c>
      <c r="L13" s="20">
        <f ca="1">IF(OR( 19 &lt;WEEKDAY(EOMONTH(N10,-1)+1,2), 19 &gt;DAY(EOMONTH(N10,0))+WEEKDAY(EOMONTH(N10,-1)+1,3)),"", 19 -WEEKDAY(EOMONTH(N10,-1)+1,2)+1)</f>
        <v>16</v>
      </c>
      <c r="M13" s="16">
        <f ca="1">IF(OR( 20 &lt;WEEKDAY(EOMONTH(N10,-1)+1,2), 20 &gt;DAY(EOMONTH(N10,0))+WEEKDAY(EOMONTH(N10,-1)+1,3)),"", 20 -WEEKDAY(EOMONTH(N10,-1)+1,2)+1)</f>
        <v>17</v>
      </c>
      <c r="N13" s="137">
        <f ca="1">IF(OR( 21 &lt;WEEKDAY(EOMONTH(N10,-1)+1,2), 21 &gt;DAY(EOMONTH(N10,0))+WEEKDAY(EOMONTH(N10,-1)+1,3)),"", 21 -WEEKDAY(EOMONTH(N10,-1)+1,2)+1)</f>
        <v>18</v>
      </c>
      <c r="O13" s="14">
        <f ca="1">IF(OR( 15 &lt;WEEKDAY(EOMONTH(U10,-1)+1,2), 15 &gt;DAY(EOMONTH(U10,0))+WEEKDAY(EOMONTH(U10,-1)+1,3)),"", 15 -WEEKDAY(EOMONTH(U10,-1)+1,2)+1)</f>
        <v>9</v>
      </c>
      <c r="P13" s="15">
        <f ca="1">IF(OR( 16 &lt;WEEKDAY(EOMONTH(U10,-1)+1,2), 16 &gt;DAY(EOMONTH(U10,0))+WEEKDAY(EOMONTH(U10,-1)+1,3)),"", 16 -WEEKDAY(EOMONTH(U10,-1)+1,2)+1)</f>
        <v>10</v>
      </c>
      <c r="Q13" s="15">
        <f ca="1">IF(OR( 17 &lt;WEEKDAY(EOMONTH(U10,-1)+1,2), 17 &gt;DAY(EOMONTH(U10,0))+WEEKDAY(EOMONTH(U10,-1)+1,3)),"", 17 -WEEKDAY(EOMONTH(U10,-1)+1,2)+1)</f>
        <v>11</v>
      </c>
      <c r="R13" s="15">
        <f ca="1">IF(OR( 18 &lt;WEEKDAY(EOMONTH(U10,-1)+1,2), 18 &gt;DAY(EOMONTH(U10,0))+WEEKDAY(EOMONTH(U10,-1)+1,3)),"", 18 -WEEKDAY(EOMONTH(U10,-1)+1,2)+1)</f>
        <v>12</v>
      </c>
      <c r="S13" s="20">
        <f ca="1">IF(OR( 19 &lt;WEEKDAY(EOMONTH(U10,-1)+1,2), 19 &gt;DAY(EOMONTH(U10,0))+WEEKDAY(EOMONTH(U10,-1)+1,3)),"", 19 -WEEKDAY(EOMONTH(U10,-1)+1,2)+1)</f>
        <v>13</v>
      </c>
      <c r="T13" s="16">
        <f ca="1">IF(OR( 20 &lt;WEEKDAY(EOMONTH(U10,-1)+1,2), 20 &gt;DAY(EOMONTH(U10,0))+WEEKDAY(EOMONTH(U10,-1)+1,3)),"", 20 -WEEKDAY(EOMONTH(U10,-1)+1,2)+1)</f>
        <v>14</v>
      </c>
      <c r="U13" s="152">
        <f ca="1">IF(OR( 21 &lt;WEEKDAY(EOMONTH(U10,-1)+1,2), 21 &gt;DAY(EOMONTH(U10,0))+WEEKDAY(EOMONTH(U10,-1)+1,3)),"", 21 -WEEKDAY(EOMONTH(U10,-1)+1,2)+1)</f>
        <v>15</v>
      </c>
      <c r="X13" s="112">
        <v>11</v>
      </c>
      <c r="Y13" s="113" t="s">
        <v>26</v>
      </c>
      <c r="Z13" s="113">
        <v>30</v>
      </c>
      <c r="AA13" s="106">
        <f>праздники!A15</f>
        <v>0</v>
      </c>
      <c r="AB13" s="104">
        <f>праздники!B15</f>
        <v>0</v>
      </c>
      <c r="AC13" s="104">
        <f>праздники!C15</f>
        <v>0</v>
      </c>
      <c r="AD13" s="104">
        <f>праздники!D15</f>
        <v>0</v>
      </c>
      <c r="AE13" s="127" t="str">
        <f>праздники!E15</f>
        <v>Переносы</v>
      </c>
      <c r="AF13" s="120">
        <f>праздники!F15</f>
        <v>0</v>
      </c>
      <c r="AG13" s="59">
        <f>праздники!G15</f>
        <v>0</v>
      </c>
    </row>
    <row r="14" spans="1:33" x14ac:dyDescent="0.25">
      <c r="A14" s="151">
        <f ca="1">IF(OR( 22 &lt;WEEKDAY(EOMONTH(G10,-1)+1,2), 22 &gt;DAY(EOMONTH(G10,0))+WEEKDAY(EOMONTH(G10,-1)+1,3)),"", 22 -WEEKDAY(EOMONTH(G10,-1)+1,2)+1)</f>
        <v>21</v>
      </c>
      <c r="B14" s="15">
        <f ca="1">IF(OR( 23 &lt;WEEKDAY(EOMONTH(G10,-1)+1,2), 23 &gt;DAY(EOMONTH(G10,0))+WEEKDAY(EOMONTH(G10,-1)+1,3)),"", 23 -WEEKDAY(EOMONTH(G10,-1)+1,2)+1)</f>
        <v>22</v>
      </c>
      <c r="C14" s="15">
        <f ca="1">IF(OR( 24 &lt;WEEKDAY(EOMONTH(G10,-1)+1,2), 24 &gt;DAY(EOMONTH(G10,0))+WEEKDAY(EOMONTH(G10,-1)+1,3)),"", 24 -WEEKDAY(EOMONTH(G10,-1)+1,2)+1)</f>
        <v>23</v>
      </c>
      <c r="D14" s="15">
        <f ca="1">IF(OR( 25 &lt;WEEKDAY(EOMONTH(G10,-1)+1,2), 25 &gt;DAY(EOMONTH(G10,0))+WEEKDAY(EOMONTH(G10,-1)+1,3)),"", 25 -WEEKDAY(EOMONTH(G10,-1)+1,2)+1)</f>
        <v>24</v>
      </c>
      <c r="E14" s="20">
        <f ca="1">IF(OR( 26 &lt;WEEKDAY(EOMONTH(G10,-1)+1,2), 26 &gt;DAY(EOMONTH(G10,0))+WEEKDAY(EOMONTH(G10,-1)+1,3)),"", 26 -WEEKDAY(EOMONTH(G10,-1)+1,2)+1)</f>
        <v>25</v>
      </c>
      <c r="F14" s="16">
        <f ca="1">IF(OR( 27 &lt;WEEKDAY(EOMONTH(G10,-1)+1,2), 27 &gt;DAY(EOMONTH(G10,0))+WEEKDAY(EOMONTH(G10,-1)+1,3)),"", 27 -WEEKDAY(EOMONTH(G10,-1)+1,2)+1)</f>
        <v>26</v>
      </c>
      <c r="G14" s="133">
        <f ca="1">IF(OR( 28 &lt;WEEKDAY(EOMONTH(G10,-1)+1,2), 28 &gt;DAY(EOMONTH(G10,0))+WEEKDAY(EOMONTH(G10,-1)+1,3)),"", 28 -WEEKDAY(EOMONTH(G10,-1)+1,2)+1)</f>
        <v>27</v>
      </c>
      <c r="H14" s="132">
        <f ca="1">IF(OR( 22 &lt;WEEKDAY(EOMONTH(N10,-1)+1,2), 22 &gt;DAY(EOMONTH(N10,0))+WEEKDAY(EOMONTH(N10,-1)+1,3)),"", 22 -WEEKDAY(EOMONTH(N10,-1)+1,2)+1)</f>
        <v>19</v>
      </c>
      <c r="I14" s="15">
        <f ca="1">IF(OR( 23 &lt;WEEKDAY(EOMONTH(N10,-1)+1,2), 23 &gt;DAY(EOMONTH(N10,0))+WEEKDAY(EOMONTH(N10,-1)+1,3)),"", 23 -WEEKDAY(EOMONTH(N10,-1)+1,2)+1)</f>
        <v>20</v>
      </c>
      <c r="J14" s="15">
        <f ca="1">IF(OR( 24 &lt;WEEKDAY(EOMONTH(N10,-1)+1,2), 24 &gt;DAY(EOMONTH(N10,0))+WEEKDAY(EOMONTH(N10,-1)+1,3)),"", 24 -WEEKDAY(EOMONTH(N10,-1)+1,2)+1)</f>
        <v>21</v>
      </c>
      <c r="K14" s="15">
        <f ca="1">IF(OR( 25 &lt;WEEKDAY(EOMONTH(N10,-1)+1,2), 25 &gt;DAY(EOMONTH(N10,0))+WEEKDAY(EOMONTH(N10,-1)+1,3)),"", 25 -WEEKDAY(EOMONTH(N10,-1)+1,2)+1)</f>
        <v>22</v>
      </c>
      <c r="L14" s="20">
        <f ca="1">IF(OR( 26 &lt;WEEKDAY(EOMONTH(N10,-1)+1,2), 26 &gt;DAY(EOMONTH(N10,0))+WEEKDAY(EOMONTH(N10,-1)+1,3)),"", 26 -WEEKDAY(EOMONTH(N10,-1)+1,2)+1)</f>
        <v>23</v>
      </c>
      <c r="M14" s="16">
        <f ca="1">IF(OR( 27 &lt;WEEKDAY(EOMONTH(N10,-1)+1,2), 27 &gt;DAY(EOMONTH(N10,0))+WEEKDAY(EOMONTH(N10,-1)+1,3)),"", 27 -WEEKDAY(EOMONTH(N10,-1)+1,2)+1)</f>
        <v>24</v>
      </c>
      <c r="N14" s="137">
        <f ca="1">IF(OR( 28 &lt;WEEKDAY(EOMONTH(N10,-1)+1,2), 28 &gt;DAY(EOMONTH(N10,0))+WEEKDAY(EOMONTH(N10,-1)+1,3)),"", 28 -WEEKDAY(EOMONTH(N10,-1)+1,2)+1)</f>
        <v>25</v>
      </c>
      <c r="O14" s="14">
        <f ca="1">IF(OR( 22 &lt;WEEKDAY(EOMONTH(U10,-1)+1,2), 22 &gt;DAY(EOMONTH(U10,0))+WEEKDAY(EOMONTH(U10,-1)+1,3)),"", 22 -WEEKDAY(EOMONTH(U10,-1)+1,2)+1)</f>
        <v>16</v>
      </c>
      <c r="P14" s="15">
        <f ca="1">IF(OR( 23 &lt;WEEKDAY(EOMONTH(U10,-1)+1,2), 23 &gt;DAY(EOMONTH(U10,0))+WEEKDAY(EOMONTH(U10,-1)+1,3)),"", 23 -WEEKDAY(EOMONTH(U10,-1)+1,2)+1)</f>
        <v>17</v>
      </c>
      <c r="Q14" s="15">
        <f ca="1">IF(OR( 24 &lt;WEEKDAY(EOMONTH(U10,-1)+1,2), 24 &gt;DAY(EOMONTH(U10,0))+WEEKDAY(EOMONTH(U10,-1)+1,3)),"", 24 -WEEKDAY(EOMONTH(U10,-1)+1,2)+1)</f>
        <v>18</v>
      </c>
      <c r="R14" s="15">
        <f ca="1">IF(OR( 25 &lt;WEEKDAY(EOMONTH(U10,-1)+1,2), 25 &gt;DAY(EOMONTH(U10,0))+WEEKDAY(EOMONTH(U10,-1)+1,3)),"", 25 -WEEKDAY(EOMONTH(U10,-1)+1,2)+1)</f>
        <v>19</v>
      </c>
      <c r="S14" s="20">
        <f ca="1">IF(OR( 26 &lt;WEEKDAY(EOMONTH(U10,-1)+1,2), 26 &gt;DAY(EOMONTH(U10,0))+WEEKDAY(EOMONTH(U10,-1)+1,3)),"", 26 -WEEKDAY(EOMONTH(U10,-1)+1,2)+1)</f>
        <v>20</v>
      </c>
      <c r="T14" s="16">
        <f ca="1">IF(OR( 27 &lt;WEEKDAY(EOMONTH(U10,-1)+1,2), 27 &gt;DAY(EOMONTH(U10,0))+WEEKDAY(EOMONTH(U10,-1)+1,3)),"", 27 -WEEKDAY(EOMONTH(U10,-1)+1,2)+1)</f>
        <v>21</v>
      </c>
      <c r="U14" s="152">
        <f ca="1">IF(OR( 28 &lt;WEEKDAY(EOMONTH(U10,-1)+1,2), 28 &gt;DAY(EOMONTH(U10,0))+WEEKDAY(EOMONTH(U10,-1)+1,3)),"", 28 -WEEKDAY(EOMONTH(U10,-1)+1,2)+1)</f>
        <v>22</v>
      </c>
      <c r="X14" s="128">
        <v>12</v>
      </c>
      <c r="Y14" s="125" t="s">
        <v>27</v>
      </c>
      <c r="Z14" s="125">
        <v>31</v>
      </c>
      <c r="AA14" s="114" t="str">
        <f ca="1">праздники!A16</f>
        <v/>
      </c>
      <c r="AB14" s="113">
        <f>праздники!B16</f>
        <v>0</v>
      </c>
      <c r="AC14" s="113">
        <f>праздники!C16</f>
        <v>0</v>
      </c>
      <c r="AD14" s="116" t="str">
        <f ca="1">праздники!D16</f>
        <v/>
      </c>
      <c r="AE14" s="123" t="str">
        <f>праздники!E16</f>
        <v>Новый год</v>
      </c>
      <c r="AF14" s="120">
        <f>праздники!F16</f>
        <v>0</v>
      </c>
      <c r="AG14" s="59">
        <f>праздники!G16</f>
        <v>0</v>
      </c>
    </row>
    <row r="15" spans="1:33" x14ac:dyDescent="0.25">
      <c r="A15" s="151">
        <f ca="1">IF(OR( 29 &lt;WEEKDAY(EOMONTH(G10,-1)+1,2), 29 &gt;DAY(EOMONTH(G10,0))+WEEKDAY(EOMONTH(G10,-1)+1,3)),"", 29 -WEEKDAY(EOMONTH(G10,-1)+1,2)+1)</f>
        <v>28</v>
      </c>
      <c r="B15" s="15">
        <f ca="1">IF(OR( 30 &lt;WEEKDAY(EOMONTH(G10,-1)+1,2), 30 &gt;DAY(EOMONTH(G10,0))+WEEKDAY(EOMONTH(G10,-1)+1,3)),"", 30 -WEEKDAY(EOMONTH(G10,-1)+1,2)+1)</f>
        <v>29</v>
      </c>
      <c r="C15" s="15">
        <f ca="1">IF(OR( 31 &lt;WEEKDAY(EOMONTH(G10,-1)+1,2), 31 &gt;DAY(EOMONTH(G10,0))+WEEKDAY(EOMONTH(G10,-1)+1,3)),"", 31 -WEEKDAY(EOMONTH(G10,-1)+1,2)+1)</f>
        <v>30</v>
      </c>
      <c r="D15" s="15" t="str">
        <f ca="1">IF(OR( 32 &lt;WEEKDAY(EOMONTH(G10,-1)+1,2), 32 &gt;DAY(EOMONTH(G10,0))+WEEKDAY(EOMONTH(G10,-1)+1,3)),"", 32 -WEEKDAY(EOMONTH(G10,-1)+1,2)+1)</f>
        <v/>
      </c>
      <c r="E15" s="20" t="str">
        <f ca="1">IF(OR( 33 &lt;WEEKDAY(EOMONTH(G10,-1)+1,2), 33 &gt;DAY(EOMONTH(G10,0))+WEEKDAY(EOMONTH(G10,-1)+1,3)),"", 33 -WEEKDAY(EOMONTH(G10,-1)+1,2)+1)</f>
        <v/>
      </c>
      <c r="F15" s="16" t="str">
        <f ca="1">IF(OR( 34 &lt;WEEKDAY(EOMONTH(G10,-1)+1,2), 34 &gt;DAY(EOMONTH(G10,0))+WEEKDAY(EOMONTH(G10,-1)+1,3)),"", 34 -WEEKDAY(EOMONTH(G10,-1)+1,2)+1)</f>
        <v/>
      </c>
      <c r="G15" s="133" t="str">
        <f ca="1">IF(OR( 35 &lt;WEEKDAY(EOMONTH(G10,-1)+1,2), 35 &gt;DAY(EOMONTH(G10,0))+WEEKDAY(EOMONTH(G10,-1)+1,3)),"", 35 -WEEKDAY(EOMONTH(G10,-1)+1,2)+1)</f>
        <v/>
      </c>
      <c r="H15" s="132">
        <f ca="1">IF(OR( 29 &lt;WEEKDAY(EOMONTH(N10,-1)+1,2), 29 &gt;DAY(EOMONTH(N10,0))+WEEKDAY(EOMONTH(N10,-1)+1,3)),"", 29 -WEEKDAY(EOMONTH(N10,-1)+1,2)+1)</f>
        <v>26</v>
      </c>
      <c r="I15" s="15">
        <f ca="1">IF(OR( 30 &lt;WEEKDAY(EOMONTH(N10,-1)+1,2), 30 &gt;DAY(EOMONTH(N10,0))+WEEKDAY(EOMONTH(N10,-1)+1,3)),"", 30 -WEEKDAY(EOMONTH(N10,-1)+1,2)+1)</f>
        <v>27</v>
      </c>
      <c r="J15" s="15">
        <f ca="1">IF(OR( 31 &lt;WEEKDAY(EOMONTH(N10,-1)+1,2), 31 &gt;DAY(EOMONTH(N10,0))+WEEKDAY(EOMONTH(N10,-1)+1,3)),"", 31 -WEEKDAY(EOMONTH(N10,-1)+1,2)+1)</f>
        <v>28</v>
      </c>
      <c r="K15" s="15">
        <f ca="1">IF(OR( 32 &lt;WEEKDAY(EOMONTH(N10,-1)+1,2), 32 &gt;DAY(EOMONTH(N10,0))+WEEKDAY(EOMONTH(N10,-1)+1,3)),"", 32 -WEEKDAY(EOMONTH(N10,-1)+1,2)+1)</f>
        <v>29</v>
      </c>
      <c r="L15" s="20">
        <f ca="1">IF(OR( 33 &lt;WEEKDAY(EOMONTH(N10,-1)+1,2), 33 &gt;DAY(EOMONTH(N10,0))+WEEKDAY(EOMONTH(N10,-1)+1,3)),"", 33 -WEEKDAY(EOMONTH(N10,-1)+1,2)+1)</f>
        <v>30</v>
      </c>
      <c r="M15" s="16">
        <f ca="1">IF(OR( 34 &lt;WEEKDAY(EOMONTH(N10,-1)+1,2), 34 &gt;DAY(EOMONTH(N10,0))+WEEKDAY(EOMONTH(N10,-1)+1,3)),"", 34 -WEEKDAY(EOMONTH(N10,-1)+1,2)+1)</f>
        <v>31</v>
      </c>
      <c r="N15" s="137" t="str">
        <f ca="1">IF(OR( 35 &lt;WEEKDAY(EOMONTH(N10,-1)+1,2), 35 &gt;DAY(EOMONTH(N10,0))+WEEKDAY(EOMONTH(N10,-1)+1,3)),"", 35 -WEEKDAY(EOMONTH(N10,-1)+1,2)+1)</f>
        <v/>
      </c>
      <c r="O15" s="14">
        <f ca="1">IF(OR( 29 &lt;WEEKDAY(EOMONTH(U10,-1)+1,2), 29 &gt;DAY(EOMONTH(U10,0))+WEEKDAY(EOMONTH(U10,-1)+1,3)),"", 29 -WEEKDAY(EOMONTH(U10,-1)+1,2)+1)</f>
        <v>23</v>
      </c>
      <c r="P15" s="15">
        <f ca="1">IF(OR( 30 &lt;WEEKDAY(EOMONTH(U10,-1)+1,2), 30 &gt;DAY(EOMONTH(U10,0))+WEEKDAY(EOMONTH(U10,-1)+1,3)),"", 30 -WEEKDAY(EOMONTH(U10,-1)+1,2)+1)</f>
        <v>24</v>
      </c>
      <c r="Q15" s="15">
        <f ca="1">IF(OR( 31 &lt;WEEKDAY(EOMONTH(U10,-1)+1,2), 31 &gt;DAY(EOMONTH(U10,0))+WEEKDAY(EOMONTH(U10,-1)+1,3)),"", 31 -WEEKDAY(EOMONTH(U10,-1)+1,2)+1)</f>
        <v>25</v>
      </c>
      <c r="R15" s="15">
        <f ca="1">IF(OR( 32 &lt;WEEKDAY(EOMONTH(U10,-1)+1,2), 32 &gt;DAY(EOMONTH(U10,0))+WEEKDAY(EOMONTH(U10,-1)+1,3)),"", 32 -WEEKDAY(EOMONTH(U10,-1)+1,2)+1)</f>
        <v>26</v>
      </c>
      <c r="S15" s="20">
        <f ca="1">IF(OR( 33 &lt;WEEKDAY(EOMONTH(U10,-1)+1,2), 33 &gt;DAY(EOMONTH(U10,0))+WEEKDAY(EOMONTH(U10,-1)+1,3)),"", 33 -WEEKDAY(EOMONTH(U10,-1)+1,2)+1)</f>
        <v>27</v>
      </c>
      <c r="T15" s="16">
        <f ca="1">IF(OR( 34 &lt;WEEKDAY(EOMONTH(U10,-1)+1,2), 34 &gt;DAY(EOMONTH(U10,0))+WEEKDAY(EOMONTH(U10,-1)+1,3)),"", 34 -WEEKDAY(EOMONTH(U10,-1)+1,2)+1)</f>
        <v>28</v>
      </c>
      <c r="U15" s="152">
        <f ca="1">IF(OR( 35 &lt;WEEKDAY(EOMONTH(U10,-1)+1,2), 35 &gt;DAY(EOMONTH(U10,0))+WEEKDAY(EOMONTH(U10,-1)+1,3)),"", 35 -WEEKDAY(EOMONTH(U10,-1)+1,2)+1)</f>
        <v>29</v>
      </c>
      <c r="X15" s="59"/>
      <c r="Y15" s="59"/>
      <c r="Z15" s="59"/>
      <c r="AA15" s="114" t="str">
        <f ca="1">праздники!A17</f>
        <v/>
      </c>
      <c r="AB15" s="113">
        <f>праздники!B17</f>
        <v>0</v>
      </c>
      <c r="AC15" s="113">
        <f>праздники!C17</f>
        <v>0</v>
      </c>
      <c r="AD15" s="116" t="str">
        <f ca="1">праздники!D17</f>
        <v/>
      </c>
      <c r="AE15" s="123" t="str">
        <f>праздники!E17</f>
        <v>Рождество Христово</v>
      </c>
      <c r="AF15" s="120">
        <f>праздники!F17</f>
        <v>0</v>
      </c>
      <c r="AG15" s="59">
        <f>праздники!G17</f>
        <v>0</v>
      </c>
    </row>
    <row r="16" spans="1:33" ht="15.75" thickBot="1" x14ac:dyDescent="0.3">
      <c r="A16" s="153" t="str">
        <f ca="1">IF(OR( 36 &lt;WEEKDAY(EOMONTH(G10,-1)+1,2), 36 &gt;DAY(EOMONTH(G10,0))+WEEKDAY(EOMONTH(G10,-1)+1,3)),"", 36 -WEEKDAY(EOMONTH(G10,-1)+1,2)+1)</f>
        <v/>
      </c>
      <c r="B16" s="9" t="str">
        <f ca="1">IF(OR( 37 &lt;WEEKDAY(EOMONTH(G10,-1)+1,2), 37 &gt;DAY(EOMONTH(G10,0))+WEEKDAY(EOMONTH(G10,-1)+1,3)),"", 37 -WEEKDAY(EOMONTH(G10,-1)+1,2)+1)</f>
        <v/>
      </c>
      <c r="C16" s="9" t="str">
        <f ca="1">IF(OR( 38 &lt;WEEKDAY(EOMONTH(G10,-1)+1,2), 38 &gt;DAY(EOMONTH(G10,0))+WEEKDAY(EOMONTH(G10,-1)+1,3)),"", 38 -WEEKDAY(EOMONTH(G10,-1)+1,2)+1)</f>
        <v/>
      </c>
      <c r="D16" s="9" t="str">
        <f ca="1">IF(OR( 39 &lt;WEEKDAY(EOMONTH(G10,-1)+1,2), 39 &gt;DAY(EOMONTH(G10,0))+WEEKDAY(EOMONTH(G10,-1)+1,3)),"", 39 -WEEKDAY(EOMONTH(G10,-1)+1,2)+1)</f>
        <v/>
      </c>
      <c r="E16" s="21" t="str">
        <f ca="1">IF(OR( 40 &lt;WEEKDAY(EOMONTH(G10,-1)+1,2), 40 &gt;DAY(EOMONTH(G10,0))+WEEKDAY(EOMONTH(G10,-1)+1,3)),"", 40 -WEEKDAY(EOMONTH(G10,-1)+1,2)+1)</f>
        <v/>
      </c>
      <c r="F16" s="22" t="str">
        <f ca="1">IF(OR( 41 &lt;WEEKDAY(EOMONTH(G10,-1)+1,2), 41 &gt;DAY(EOMONTH(G10,0))+WEEKDAY(EOMONTH(G10,-1)+1,3)),"", 41 -WEEKDAY(EOMONTH(G10,-1)+1,2)+1)</f>
        <v/>
      </c>
      <c r="G16" s="135" t="str">
        <f ca="1">IF(OR( 42 &lt;WEEKDAY(EOMONTH(G10,-1)+1,2), 42 &gt;DAY(EOMONTH(G10,0))+WEEKDAY(EOMONTH(G10,-1)+1,3)),"", 42 -WEEKDAY(EOMONTH(G10,-1)+1,2)+1)</f>
        <v/>
      </c>
      <c r="H16" s="134" t="str">
        <f ca="1">IF(OR( 36 &lt;WEEKDAY(EOMONTH(N10,-1)+1,2), 36 &gt;DAY(EOMONTH(N10,0))+WEEKDAY(EOMONTH(N10,-1)+1,3)),"", 36 -WEEKDAY(EOMONTH(N10,-1)+1,2)+1)</f>
        <v/>
      </c>
      <c r="I16" s="9" t="str">
        <f ca="1">IF(OR( 37 &lt;WEEKDAY(EOMONTH(N10,-1)+1,2), 37 &gt;DAY(EOMONTH(N10,0))+WEEKDAY(EOMONTH(N10,-1)+1,3)),"", 37 -WEEKDAY(EOMONTH(N10,-1)+1,2)+1)</f>
        <v/>
      </c>
      <c r="J16" s="9" t="str">
        <f ca="1">IF(OR( 38 &lt;WEEKDAY(EOMONTH(N10,-1)+1,2), 38 &gt;DAY(EOMONTH(N10,0))+WEEKDAY(EOMONTH(N10,-1)+1,3)),"", 38 -WEEKDAY(EOMONTH(N10,-1)+1,2)+1)</f>
        <v/>
      </c>
      <c r="K16" s="9" t="str">
        <f ca="1">IF(OR( 39 &lt;WEEKDAY(EOMONTH(N10,-1)+1,2), 39 &gt;DAY(EOMONTH(N10,0))+WEEKDAY(EOMONTH(N10,-1)+1,3)),"", 39 -WEEKDAY(EOMONTH(N10,-1)+1,2)+1)</f>
        <v/>
      </c>
      <c r="L16" s="21" t="str">
        <f ca="1">IF(OR( 40 &lt;WEEKDAY(EOMONTH(N10,-1)+1,2), 40 &gt;DAY(EOMONTH(N10,0))+WEEKDAY(EOMONTH(N10,-1)+1,3)),"", 40 -WEEKDAY(EOMONTH(N10,-1)+1,2)+1)</f>
        <v/>
      </c>
      <c r="M16" s="22" t="str">
        <f ca="1">IF(OR( 41 &lt;WEEKDAY(EOMONTH(N10,-1)+1,2), 41 &gt;DAY(EOMONTH(N10,0))+WEEKDAY(EOMONTH(N10,-1)+1,3)),"", 41 -WEEKDAY(EOMONTH(N10,-1)+1,2)+1)</f>
        <v/>
      </c>
      <c r="N16" s="138" t="str">
        <f ca="1">IF(OR( 42 &lt;WEEKDAY(EOMONTH(N10,-1)+1,2), 42 &gt;DAY(EOMONTH(N10,0))+WEEKDAY(EOMONTH(N10,-1)+1,3)),"", 42 -WEEKDAY(EOMONTH(N10,-1)+1,2)+1)</f>
        <v/>
      </c>
      <c r="O16" s="8">
        <f ca="1">IF(OR( 36 &lt;WEEKDAY(EOMONTH(U10,-1)+1,2), 36 &gt;DAY(EOMONTH(U10,0))+WEEKDAY(EOMONTH(U10,-1)+1,3)),"", 36 -WEEKDAY(EOMONTH(U10,-1)+1,2)+1)</f>
        <v>30</v>
      </c>
      <c r="P16" s="9" t="str">
        <f ca="1">IF(OR( 37 &lt;WEEKDAY(EOMONTH(U10,-1)+1,2), 37 &gt;DAY(EOMONTH(U10,0))+WEEKDAY(EOMONTH(U10,-1)+1,3)),"", 37 -WEEKDAY(EOMONTH(U10,-1)+1,2)+1)</f>
        <v/>
      </c>
      <c r="Q16" s="9" t="str">
        <f ca="1">IF(OR( 38 &lt;WEEKDAY(EOMONTH(U10,-1)+1,2), 38 &gt;DAY(EOMONTH(U10,0))+WEEKDAY(EOMONTH(U10,-1)+1,3)),"", 38 -WEEKDAY(EOMONTH(U10,-1)+1,2)+1)</f>
        <v/>
      </c>
      <c r="R16" s="9" t="str">
        <f ca="1">IF(OR( 39 &lt;WEEKDAY(EOMONTH(U10,-1)+1,2), 39 &gt;DAY(EOMONTH(U10,0))+WEEKDAY(EOMONTH(U10,-1)+1,3)),"", 39 -WEEKDAY(EOMONTH(U10,-1)+1,2)+1)</f>
        <v/>
      </c>
      <c r="S16" s="21" t="str">
        <f ca="1">IF(OR( 40 &lt;WEEKDAY(EOMONTH(U10,-1)+1,2), 40 &gt;DAY(EOMONTH(U10,0))+WEEKDAY(EOMONTH(U10,-1)+1,3)),"", 40 -WEEKDAY(EOMONTH(U10,-1)+1,2)+1)</f>
        <v/>
      </c>
      <c r="T16" s="22" t="str">
        <f ca="1">IF(OR( 41 &lt;WEEKDAY(EOMONTH(U10,-1)+1,2), 41 &gt;DAY(EOMONTH(U10,0))+WEEKDAY(EOMONTH(U10,-1)+1,3)),"", 41 -WEEKDAY(EOMONTH(U10,-1)+1,2)+1)</f>
        <v/>
      </c>
      <c r="U16" s="154" t="str">
        <f ca="1">IF(OR( 42 &lt;WEEKDAY(EOMONTH(U10,-1)+1,2), 42 &gt;DAY(EOMONTH(U10,0))+WEEKDAY(EOMONTH(U10,-1)+1,3)),"", 42 -WEEKDAY(EOMONTH(U10,-1)+1,2)+1)</f>
        <v/>
      </c>
      <c r="X16" s="59"/>
      <c r="Y16" s="59"/>
      <c r="Z16" s="59"/>
      <c r="AA16" s="114" t="str">
        <f ca="1">праздники!A18</f>
        <v>10.3</v>
      </c>
      <c r="AB16" s="113">
        <f>праздники!B18</f>
        <v>0</v>
      </c>
      <c r="AC16" s="113">
        <f>праздники!C18</f>
        <v>0</v>
      </c>
      <c r="AD16" s="116">
        <f ca="1">праздники!D18</f>
        <v>41708</v>
      </c>
      <c r="AE16" s="123" t="str">
        <f>праздники!E18</f>
        <v>Женский день</v>
      </c>
      <c r="AF16" s="120">
        <f>праздники!F18</f>
        <v>0</v>
      </c>
      <c r="AG16" s="59">
        <f>праздники!G18</f>
        <v>0</v>
      </c>
    </row>
    <row r="17" spans="1:33" ht="15.75" thickBot="1" x14ac:dyDescent="0.3">
      <c r="A17" s="155"/>
      <c r="B17" s="298" t="str">
        <f ca="1">VLOOKUP(MONTH(  G17  ),месяцы,2)</f>
        <v>Июль</v>
      </c>
      <c r="C17" s="298"/>
      <c r="D17" s="298"/>
      <c r="E17" s="298"/>
      <c r="F17" s="298"/>
      <c r="G17" s="156">
        <f ca="1">DATE($A$1,7,1)</f>
        <v>41821</v>
      </c>
      <c r="H17" s="157"/>
      <c r="I17" s="298" t="str">
        <f ca="1">VLOOKUP(MONTH(  N17  ),месяцы,2)</f>
        <v>Август</v>
      </c>
      <c r="J17" s="298"/>
      <c r="K17" s="298"/>
      <c r="L17" s="298"/>
      <c r="M17" s="298"/>
      <c r="N17" s="156">
        <f ca="1">DATE($A$1,8,1)</f>
        <v>41852</v>
      </c>
      <c r="O17" s="158"/>
      <c r="P17" s="298" t="str">
        <f ca="1">VLOOKUP(MONTH(  U17  ),месяцы,2)</f>
        <v>Сентябрь</v>
      </c>
      <c r="Q17" s="298"/>
      <c r="R17" s="298"/>
      <c r="S17" s="298"/>
      <c r="T17" s="298"/>
      <c r="U17" s="159">
        <f ca="1">DATE($A$1,9,1)</f>
        <v>41883</v>
      </c>
      <c r="X17" s="59"/>
      <c r="Y17" s="59"/>
      <c r="Z17" s="59"/>
      <c r="AA17" s="114" t="str">
        <f ca="1">праздники!A19</f>
        <v/>
      </c>
      <c r="AB17" s="113">
        <f>праздники!B19</f>
        <v>0</v>
      </c>
      <c r="AC17" s="113">
        <f>праздники!C19</f>
        <v>0</v>
      </c>
      <c r="AD17" s="116" t="str">
        <f ca="1">праздники!D19</f>
        <v/>
      </c>
      <c r="AE17" s="123" t="str">
        <f>праздники!E19</f>
        <v>День солидарности трудящихся</v>
      </c>
      <c r="AF17" s="120">
        <f>праздники!F19</f>
        <v>0</v>
      </c>
      <c r="AG17" s="59">
        <f>праздники!G19</f>
        <v>0</v>
      </c>
    </row>
    <row r="18" spans="1:33" x14ac:dyDescent="0.25">
      <c r="A18" s="149" t="str">
        <f ca="1">IF(OR( 1 &lt;WEEKDAY(EOMONTH(G17,-1)+1,2), 1 &gt;DAY(EOMONTH(G17,0))+WEEKDAY(EOMONTH(G17,-1)+1,3)),"", 1 -WEEKDAY(EOMONTH(G17,-1)+1,2)+1)</f>
        <v/>
      </c>
      <c r="B18" s="11">
        <f ca="1">IF(OR( 2 &lt;WEEKDAY(EOMONTH(G17,-1)+1,2), 2 &gt;DAY(EOMONTH(G17,0))+WEEKDAY(EOMONTH(G17,-1)+1,3)),"", 2 -WEEKDAY(EOMONTH(G17,-1)+1,2)+1)</f>
        <v>1</v>
      </c>
      <c r="C18" s="11">
        <f ca="1">IF(OR( 3 &lt;WEEKDAY(EOMONTH(G17,-1)+1,2), 3 &gt;DAY(EOMONTH(G17,0))+WEEKDAY(EOMONTH(G17,-1)+1,3)),"", 3 -WEEKDAY(EOMONTH(G17,-1)+1,2)+1)</f>
        <v>2</v>
      </c>
      <c r="D18" s="11">
        <f ca="1">IF(OR( 4 &lt;WEEKDAY(EOMONTH(G17,-1)+1,2), 4 &gt;DAY(EOMONTH(G17,0))+WEEKDAY(EOMONTH(G17,-1)+1,3)),"", 4 -WEEKDAY(EOMONTH(G17,-1)+1,2)+1)</f>
        <v>3</v>
      </c>
      <c r="E18" s="19">
        <f ca="1">IF(OR( 5 &lt;WEEKDAY(EOMONTH(G17,-1)+1,2), 5 &gt;DAY(EOMONTH(G17,0))+WEEKDAY(EOMONTH(G17,-1)+1,3)),"", 5 -WEEKDAY(EOMONTH(G17,-1)+1,2)+1)</f>
        <v>4</v>
      </c>
      <c r="F18" s="12">
        <f ca="1">IF(OR( 6 &lt;WEEKDAY(EOMONTH(G17,-1)+1,2), 6 &gt;DAY(EOMONTH(G17,0))+WEEKDAY(EOMONTH(G17,-1)+1,3)),"", 6 -WEEKDAY(EOMONTH(G17,-1)+1,2)+1)</f>
        <v>5</v>
      </c>
      <c r="G18" s="131">
        <f ca="1">IF(OR( 7 &lt;WEEKDAY(EOMONTH(G17,-1)+1,2), 7 &gt;DAY(EOMONTH(G17,0))+WEEKDAY(EOMONTH(G17,-1)+1,3)),"", 7 -WEEKDAY(EOMONTH(G17,-1)+1,2)+1)</f>
        <v>6</v>
      </c>
      <c r="H18" s="130" t="str">
        <f ca="1">IF(OR( 1 &lt;WEEKDAY(EOMONTH(N17,-1)+1,2), 1 &gt;DAY(EOMONTH(N17,0))+WEEKDAY(EOMONTH(N17,-1)+1,3)),"", 1 -WEEKDAY(EOMONTH(N17,-1)+1,2)+1)</f>
        <v/>
      </c>
      <c r="I18" s="11" t="str">
        <f ca="1">IF(OR( 2 &lt;WEEKDAY(EOMONTH(N17,-1)+1,2), 2 &gt;DAY(EOMONTH(N17,0))+WEEKDAY(EOMONTH(N17,-1)+1,3)),"", 2 -WEEKDAY(EOMONTH(N17,-1)+1,2)+1)</f>
        <v/>
      </c>
      <c r="J18" s="11" t="str">
        <f ca="1">IF(OR( 3 &lt;WEEKDAY(EOMONTH(N17,-1)+1,2), 3 &gt;DAY(EOMONTH(N17,0))+WEEKDAY(EOMONTH(N17,-1)+1,3)),"", 3 -WEEKDAY(EOMONTH(N17,-1)+1,2)+1)</f>
        <v/>
      </c>
      <c r="K18" s="11" t="str">
        <f ca="1">IF(OR( 4 &lt;WEEKDAY(EOMONTH(N17,-1)+1,2), 4 &gt;DAY(EOMONTH(N17,0))+WEEKDAY(EOMONTH(N17,-1)+1,3)),"", 4 -WEEKDAY(EOMONTH(N17,-1)+1,2)+1)</f>
        <v/>
      </c>
      <c r="L18" s="19">
        <f ca="1">IF(OR( 5 &lt;WEEKDAY(EOMONTH(N17,-1)+1,2), 5 &gt;DAY(EOMONTH(N17,0))+WEEKDAY(EOMONTH(N17,-1)+1,3)),"", 5 -WEEKDAY(EOMONTH(N17,-1)+1,2)+1)</f>
        <v>1</v>
      </c>
      <c r="M18" s="12">
        <f ca="1">IF(OR( 6 &lt;WEEKDAY(EOMONTH(N17,-1)+1,2), 6 &gt;DAY(EOMONTH(N17,0))+WEEKDAY(EOMONTH(N17,-1)+1,3)),"", 6 -WEEKDAY(EOMONTH(N17,-1)+1,2)+1)</f>
        <v>2</v>
      </c>
      <c r="N18" s="136">
        <f ca="1">IF(OR( 7 &lt;WEEKDAY(EOMONTH(N17,-1)+1,2), 7 &gt;DAY(EOMONTH(N17,0))+WEEKDAY(EOMONTH(N17,-1)+1,3)),"", 7 -WEEKDAY(EOMONTH(N17,-1)+1,2)+1)</f>
        <v>3</v>
      </c>
      <c r="O18" s="10">
        <f ca="1">IF(OR( 1 &lt;WEEKDAY(EOMONTH(U17,-1)+1,2), 1 &gt;DAY(EOMONTH(U17,0))+WEEKDAY(EOMONTH(U17,-1)+1,3)),"", 1 -WEEKDAY(EOMONTH(U17,-1)+1,2)+1)</f>
        <v>1</v>
      </c>
      <c r="P18" s="11">
        <f ca="1">IF(OR( 2 &lt;WEEKDAY(EOMONTH(U17,-1)+1,2), 2 &gt;DAY(EOMONTH(U17,0))+WEEKDAY(EOMONTH(U17,-1)+1,3)),"", 2 -WEEKDAY(EOMONTH(U17,-1)+1,2)+1)</f>
        <v>2</v>
      </c>
      <c r="Q18" s="11">
        <f ca="1">IF(OR( 3 &lt;WEEKDAY(EOMONTH(U17,-1)+1,2), 3 &gt;DAY(EOMONTH(U17,0))+WEEKDAY(EOMONTH(U17,-1)+1,3)),"", 3 -WEEKDAY(EOMONTH(U17,-1)+1,2)+1)</f>
        <v>3</v>
      </c>
      <c r="R18" s="11">
        <f ca="1">IF(OR( 4 &lt;WEEKDAY(EOMONTH(U17,-1)+1,2), 4 &gt;DAY(EOMONTH(U17,0))+WEEKDAY(EOMONTH(U17,-1)+1,3)),"", 4 -WEEKDAY(EOMONTH(U17,-1)+1,2)+1)</f>
        <v>4</v>
      </c>
      <c r="S18" s="19">
        <f ca="1">IF(OR( 5 &lt;WEEKDAY(EOMONTH(U17,-1)+1,2), 5 &gt;DAY(EOMONTH(U17,0))+WEEKDAY(EOMONTH(U17,-1)+1,3)),"", 5 -WEEKDAY(EOMONTH(U17,-1)+1,2)+1)</f>
        <v>5</v>
      </c>
      <c r="T18" s="12">
        <f ca="1">IF(OR( 6 &lt;WEEKDAY(EOMONTH(U17,-1)+1,2), 6 &gt;DAY(EOMONTH(U17,0))+WEEKDAY(EOMONTH(U17,-1)+1,3)),"", 6 -WEEKDAY(EOMONTH(U17,-1)+1,2)+1)</f>
        <v>6</v>
      </c>
      <c r="U18" s="150">
        <f ca="1">IF(OR( 7 &lt;WEEKDAY(EOMONTH(U17,-1)+1,2), 7 &gt;DAY(EOMONTH(U17,0))+WEEKDAY(EOMONTH(U17,-1)+1,3)),"", 7 -WEEKDAY(EOMONTH(U17,-1)+1,2)+1)</f>
        <v>7</v>
      </c>
      <c r="X18" s="59"/>
      <c r="Y18" s="59"/>
      <c r="Z18" s="59"/>
      <c r="AA18" s="114" t="str">
        <f ca="1">праздники!A20</f>
        <v/>
      </c>
      <c r="AB18" s="113">
        <f>праздники!B20</f>
        <v>0</v>
      </c>
      <c r="AC18" s="113">
        <f>праздники!C20</f>
        <v>0</v>
      </c>
      <c r="AD18" s="116" t="str">
        <f ca="1">праздники!D20</f>
        <v/>
      </c>
      <c r="AE18" s="123" t="str">
        <f>праздники!E20</f>
        <v>День солидарности трудящихся</v>
      </c>
      <c r="AF18" s="120">
        <f>праздники!F20</f>
        <v>0</v>
      </c>
      <c r="AG18" s="59">
        <f>праздники!G20</f>
        <v>0</v>
      </c>
    </row>
    <row r="19" spans="1:33" x14ac:dyDescent="0.25">
      <c r="A19" s="151">
        <f ca="1">IF(OR( 8 &lt;WEEKDAY(EOMONTH(G17,-1)+1,2), 8 &gt;DAY(EOMONTH(G17,0))+WEEKDAY(EOMONTH(G17,-1)+1,3)),"", 8 -WEEKDAY(EOMONTH(G17,-1)+1,2)+1)</f>
        <v>7</v>
      </c>
      <c r="B19" s="15">
        <f ca="1">IF(OR( 9 &lt;WEEKDAY(EOMONTH(G17,-1)+1,2), 9 &gt;DAY(EOMONTH(G17,0))+WEEKDAY(EOMONTH(G17,-1)+1,3)),"", 9 -WEEKDAY(EOMONTH(G17,-1)+1,2)+1)</f>
        <v>8</v>
      </c>
      <c r="C19" s="15">
        <f ca="1">IF(OR( 10 &lt;WEEKDAY(EOMONTH(G17,-1)+1,2), 10 &gt;DAY(EOMONTH(G17,0))+WEEKDAY(EOMONTH(G17,-1)+1,3)),"", 10 -WEEKDAY(EOMONTH(G17,-1)+1,2)+1)</f>
        <v>9</v>
      </c>
      <c r="D19" s="15">
        <f ca="1">IF(OR( 11 &lt;WEEKDAY(EOMONTH(G17,-1)+1,2), 11 &gt;DAY(EOMONTH(G17,0))+WEEKDAY(EOMONTH(G17,-1)+1,3)),"", 11 -WEEKDAY(EOMONTH(G17,-1)+1,2)+1)</f>
        <v>10</v>
      </c>
      <c r="E19" s="20">
        <f ca="1">IF(OR( 12 &lt;WEEKDAY(EOMONTH(G17,-1)+1,2), 12 &gt;DAY(EOMONTH(G17,0))+WEEKDAY(EOMONTH(G17,-1)+1,3)),"", 12 -WEEKDAY(EOMONTH(G17,-1)+1,2)+1)</f>
        <v>11</v>
      </c>
      <c r="F19" s="16">
        <f ca="1">IF(OR( 13 &lt;WEEKDAY(EOMONTH(G17,-1)+1,2), 13 &gt;DAY(EOMONTH(G17,0))+WEEKDAY(EOMONTH(G17,-1)+1,3)),"", 13 -WEEKDAY(EOMONTH(G17,-1)+1,2)+1)</f>
        <v>12</v>
      </c>
      <c r="G19" s="133">
        <f ca="1">IF(OR( 14 &lt;WEEKDAY(EOMONTH(G17,-1)+1,2), 14 &gt;DAY(EOMONTH(G17,0))+WEEKDAY(EOMONTH(G17,-1)+1,3)),"", 14 -WEEKDAY(EOMONTH(G17,-1)+1,2)+1)</f>
        <v>13</v>
      </c>
      <c r="H19" s="132">
        <f ca="1">IF(OR( 8 &lt;WEEKDAY(EOMONTH(N17,-1)+1,2), 8 &gt;DAY(EOMONTH(N17,0))+WEEKDAY(EOMONTH(N17,-1)+1,3)),"", 8 -WEEKDAY(EOMONTH(N17,-1)+1,2)+1)</f>
        <v>4</v>
      </c>
      <c r="I19" s="15">
        <f ca="1">IF(OR( 9 &lt;WEEKDAY(EOMONTH(N17,-1)+1,2), 9 &gt;DAY(EOMONTH(N17,0))+WEEKDAY(EOMONTH(N17,-1)+1,3)),"", 9 -WEEKDAY(EOMONTH(N17,-1)+1,2)+1)</f>
        <v>5</v>
      </c>
      <c r="J19" s="15">
        <f ca="1">IF(OR( 10 &lt;WEEKDAY(EOMONTH(N17,-1)+1,2), 10 &gt;DAY(EOMONTH(N17,0))+WEEKDAY(EOMONTH(N17,-1)+1,3)),"", 10 -WEEKDAY(EOMONTH(N17,-1)+1,2)+1)</f>
        <v>6</v>
      </c>
      <c r="K19" s="15">
        <f ca="1">IF(OR( 11 &lt;WEEKDAY(EOMONTH(N17,-1)+1,2), 11 &gt;DAY(EOMONTH(N17,0))+WEEKDAY(EOMONTH(N17,-1)+1,3)),"", 11 -WEEKDAY(EOMONTH(N17,-1)+1,2)+1)</f>
        <v>7</v>
      </c>
      <c r="L19" s="20">
        <f ca="1">IF(OR( 12 &lt;WEEKDAY(EOMONTH(N17,-1)+1,2), 12 &gt;DAY(EOMONTH(N17,0))+WEEKDAY(EOMONTH(N17,-1)+1,3)),"", 12 -WEEKDAY(EOMONTH(N17,-1)+1,2)+1)</f>
        <v>8</v>
      </c>
      <c r="M19" s="16">
        <f ca="1">IF(OR( 13 &lt;WEEKDAY(EOMONTH(N17,-1)+1,2), 13 &gt;DAY(EOMONTH(N17,0))+WEEKDAY(EOMONTH(N17,-1)+1,3)),"", 13 -WEEKDAY(EOMONTH(N17,-1)+1,2)+1)</f>
        <v>9</v>
      </c>
      <c r="N19" s="137">
        <f ca="1">IF(OR( 14 &lt;WEEKDAY(EOMONTH(N17,-1)+1,2), 14 &gt;DAY(EOMONTH(N17,0))+WEEKDAY(EOMONTH(N17,-1)+1,3)),"", 14 -WEEKDAY(EOMONTH(N17,-1)+1,2)+1)</f>
        <v>10</v>
      </c>
      <c r="O19" s="14">
        <f ca="1">IF(OR( 8 &lt;WEEKDAY(EOMONTH(U17,-1)+1,2), 8 &gt;DAY(EOMONTH(U17,0))+WEEKDAY(EOMONTH(U17,-1)+1,3)),"", 8 -WEEKDAY(EOMONTH(U17,-1)+1,2)+1)</f>
        <v>8</v>
      </c>
      <c r="P19" s="15">
        <f ca="1">IF(OR( 9 &lt;WEEKDAY(EOMONTH(U17,-1)+1,2), 9 &gt;DAY(EOMONTH(U17,0))+WEEKDAY(EOMONTH(U17,-1)+1,3)),"", 9 -WEEKDAY(EOMONTH(U17,-1)+1,2)+1)</f>
        <v>9</v>
      </c>
      <c r="Q19" s="15">
        <f ca="1">IF(OR( 10 &lt;WEEKDAY(EOMONTH(U17,-1)+1,2), 10 &gt;DAY(EOMONTH(U17,0))+WEEKDAY(EOMONTH(U17,-1)+1,3)),"", 10 -WEEKDAY(EOMONTH(U17,-1)+1,2)+1)</f>
        <v>10</v>
      </c>
      <c r="R19" s="15">
        <f ca="1">IF(OR( 11 &lt;WEEKDAY(EOMONTH(U17,-1)+1,2), 11 &gt;DAY(EOMONTH(U17,0))+WEEKDAY(EOMONTH(U17,-1)+1,3)),"", 11 -WEEKDAY(EOMONTH(U17,-1)+1,2)+1)</f>
        <v>11</v>
      </c>
      <c r="S19" s="20">
        <f ca="1">IF(OR( 12 &lt;WEEKDAY(EOMONTH(U17,-1)+1,2), 12 &gt;DAY(EOMONTH(U17,0))+WEEKDAY(EOMONTH(U17,-1)+1,3)),"", 12 -WEEKDAY(EOMONTH(U17,-1)+1,2)+1)</f>
        <v>12</v>
      </c>
      <c r="T19" s="16">
        <f ca="1">IF(OR( 13 &lt;WEEKDAY(EOMONTH(U17,-1)+1,2), 13 &gt;DAY(EOMONTH(U17,0))+WEEKDAY(EOMONTH(U17,-1)+1,3)),"", 13 -WEEKDAY(EOMONTH(U17,-1)+1,2)+1)</f>
        <v>13</v>
      </c>
      <c r="U19" s="152">
        <f ca="1">IF(OR( 14 &lt;WEEKDAY(EOMONTH(U17,-1)+1,2), 14 &gt;DAY(EOMONTH(U17,0))+WEEKDAY(EOMONTH(U17,-1)+1,3)),"", 14 -WEEKDAY(EOMONTH(U17,-1)+1,2)+1)</f>
        <v>14</v>
      </c>
      <c r="X19" s="59"/>
      <c r="Y19" s="59"/>
      <c r="Z19" s="59"/>
      <c r="AA19" s="114" t="str">
        <f ca="1">праздники!A21</f>
        <v/>
      </c>
      <c r="AB19" s="113">
        <f>праздники!B21</f>
        <v>0</v>
      </c>
      <c r="AC19" s="113">
        <f>праздники!C21</f>
        <v>0</v>
      </c>
      <c r="AD19" s="116" t="str">
        <f ca="1">праздники!D21</f>
        <v/>
      </c>
      <c r="AE19" s="123" t="str">
        <f>праздники!E21</f>
        <v>День Победы</v>
      </c>
      <c r="AF19" s="120">
        <f>праздники!F21</f>
        <v>0</v>
      </c>
      <c r="AG19" s="59">
        <f>праздники!G21</f>
        <v>0</v>
      </c>
    </row>
    <row r="20" spans="1:33" x14ac:dyDescent="0.25">
      <c r="A20" s="151">
        <f ca="1">IF(OR( 15 &lt;WEEKDAY(EOMONTH(G17,-1)+1,2), 15 &gt;DAY(EOMONTH(G17,0))+WEEKDAY(EOMONTH(G17,-1)+1,3)),"", 15 -WEEKDAY(EOMONTH(G17,-1)+1,2)+1)</f>
        <v>14</v>
      </c>
      <c r="B20" s="15">
        <f ca="1">IF(OR( 16 &lt;WEEKDAY(EOMONTH(G17,-1)+1,2), 16 &gt;DAY(EOMONTH(G17,0))+WEEKDAY(EOMONTH(G17,-1)+1,3)),"", 16 -WEEKDAY(EOMONTH(G17,-1)+1,2)+1)</f>
        <v>15</v>
      </c>
      <c r="C20" s="15">
        <f ca="1">IF(OR( 17 &lt;WEEKDAY(EOMONTH(G17,-1)+1,2), 17 &gt;DAY(EOMONTH(G17,0))+WEEKDAY(EOMONTH(G17,-1)+1,3)),"", 17 -WEEKDAY(EOMONTH(G17,-1)+1,2)+1)</f>
        <v>16</v>
      </c>
      <c r="D20" s="15">
        <f ca="1">IF(OR( 18 &lt;WEEKDAY(EOMONTH(G17,-1)+1,2), 18 &gt;DAY(EOMONTH(G17,0))+WEEKDAY(EOMONTH(G17,-1)+1,3)),"", 18 -WEEKDAY(EOMONTH(G17,-1)+1,2)+1)</f>
        <v>17</v>
      </c>
      <c r="E20" s="20">
        <f ca="1">IF(OR( 19 &lt;WEEKDAY(EOMONTH(G17,-1)+1,2), 19 &gt;DAY(EOMONTH(G17,0))+WEEKDAY(EOMONTH(G17,-1)+1,3)),"", 19 -WEEKDAY(EOMONTH(G17,-1)+1,2)+1)</f>
        <v>18</v>
      </c>
      <c r="F20" s="16">
        <f ca="1">IF(OR( 20 &lt;WEEKDAY(EOMONTH(G17,-1)+1,2), 20 &gt;DAY(EOMONTH(G17,0))+WEEKDAY(EOMONTH(G17,-1)+1,3)),"", 20 -WEEKDAY(EOMONTH(G17,-1)+1,2)+1)</f>
        <v>19</v>
      </c>
      <c r="G20" s="133">
        <f ca="1">IF(OR( 21 &lt;WEEKDAY(EOMONTH(G17,-1)+1,2), 21 &gt;DAY(EOMONTH(G17,0))+WEEKDAY(EOMONTH(G17,-1)+1,3)),"", 21 -WEEKDAY(EOMONTH(G17,-1)+1,2)+1)</f>
        <v>20</v>
      </c>
      <c r="H20" s="132">
        <f ca="1">IF(OR( 15 &lt;WEEKDAY(EOMONTH(N17,-1)+1,2), 15 &gt;DAY(EOMONTH(N17,0))+WEEKDAY(EOMONTH(N17,-1)+1,3)),"", 15 -WEEKDAY(EOMONTH(N17,-1)+1,2)+1)</f>
        <v>11</v>
      </c>
      <c r="I20" s="15">
        <f ca="1">IF(OR( 16 &lt;WEEKDAY(EOMONTH(N17,-1)+1,2), 16 &gt;DAY(EOMONTH(N17,0))+WEEKDAY(EOMONTH(N17,-1)+1,3)),"", 16 -WEEKDAY(EOMONTH(N17,-1)+1,2)+1)</f>
        <v>12</v>
      </c>
      <c r="J20" s="15">
        <f ca="1">IF(OR( 17 &lt;WEEKDAY(EOMONTH(N17,-1)+1,2), 17 &gt;DAY(EOMONTH(N17,0))+WEEKDAY(EOMONTH(N17,-1)+1,3)),"", 17 -WEEKDAY(EOMONTH(N17,-1)+1,2)+1)</f>
        <v>13</v>
      </c>
      <c r="K20" s="15">
        <f ca="1">IF(OR( 18 &lt;WEEKDAY(EOMONTH(N17,-1)+1,2), 18 &gt;DAY(EOMONTH(N17,0))+WEEKDAY(EOMONTH(N17,-1)+1,3)),"", 18 -WEEKDAY(EOMONTH(N17,-1)+1,2)+1)</f>
        <v>14</v>
      </c>
      <c r="L20" s="20">
        <f ca="1">IF(OR( 19 &lt;WEEKDAY(EOMONTH(N17,-1)+1,2), 19 &gt;DAY(EOMONTH(N17,0))+WEEKDAY(EOMONTH(N17,-1)+1,3)),"", 19 -WEEKDAY(EOMONTH(N17,-1)+1,2)+1)</f>
        <v>15</v>
      </c>
      <c r="M20" s="16">
        <f ca="1">IF(OR( 20 &lt;WEEKDAY(EOMONTH(N17,-1)+1,2), 20 &gt;DAY(EOMONTH(N17,0))+WEEKDAY(EOMONTH(N17,-1)+1,3)),"", 20 -WEEKDAY(EOMONTH(N17,-1)+1,2)+1)</f>
        <v>16</v>
      </c>
      <c r="N20" s="137">
        <f ca="1">IF(OR( 21 &lt;WEEKDAY(EOMONTH(N17,-1)+1,2), 21 &gt;DAY(EOMONTH(N17,0))+WEEKDAY(EOMONTH(N17,-1)+1,3)),"", 21 -WEEKDAY(EOMONTH(N17,-1)+1,2)+1)</f>
        <v>17</v>
      </c>
      <c r="O20" s="14">
        <f ca="1">IF(OR( 15 &lt;WEEKDAY(EOMONTH(U17,-1)+1,2), 15 &gt;DAY(EOMONTH(U17,0))+WEEKDAY(EOMONTH(U17,-1)+1,3)),"", 15 -WEEKDAY(EOMONTH(U17,-1)+1,2)+1)</f>
        <v>15</v>
      </c>
      <c r="P20" s="15">
        <f ca="1">IF(OR( 16 &lt;WEEKDAY(EOMONTH(U17,-1)+1,2), 16 &gt;DAY(EOMONTH(U17,0))+WEEKDAY(EOMONTH(U17,-1)+1,3)),"", 16 -WEEKDAY(EOMONTH(U17,-1)+1,2)+1)</f>
        <v>16</v>
      </c>
      <c r="Q20" s="15">
        <f ca="1">IF(OR( 17 &lt;WEEKDAY(EOMONTH(U17,-1)+1,2), 17 &gt;DAY(EOMONTH(U17,0))+WEEKDAY(EOMONTH(U17,-1)+1,3)),"", 17 -WEEKDAY(EOMONTH(U17,-1)+1,2)+1)</f>
        <v>17</v>
      </c>
      <c r="R20" s="15">
        <f ca="1">IF(OR( 18 &lt;WEEKDAY(EOMONTH(U17,-1)+1,2), 18 &gt;DAY(EOMONTH(U17,0))+WEEKDAY(EOMONTH(U17,-1)+1,3)),"", 18 -WEEKDAY(EOMONTH(U17,-1)+1,2)+1)</f>
        <v>18</v>
      </c>
      <c r="S20" s="20">
        <f ca="1">IF(OR( 19 &lt;WEEKDAY(EOMONTH(U17,-1)+1,2), 19 &gt;DAY(EOMONTH(U17,0))+WEEKDAY(EOMONTH(U17,-1)+1,3)),"", 19 -WEEKDAY(EOMONTH(U17,-1)+1,2)+1)</f>
        <v>19</v>
      </c>
      <c r="T20" s="16">
        <f ca="1">IF(OR( 20 &lt;WEEKDAY(EOMONTH(U17,-1)+1,2), 20 &gt;DAY(EOMONTH(U17,0))+WEEKDAY(EOMONTH(U17,-1)+1,3)),"", 20 -WEEKDAY(EOMONTH(U17,-1)+1,2)+1)</f>
        <v>20</v>
      </c>
      <c r="U20" s="152">
        <f ca="1">IF(OR( 21 &lt;WEEKDAY(EOMONTH(U17,-1)+1,2), 21 &gt;DAY(EOMONTH(U17,0))+WEEKDAY(EOMONTH(U17,-1)+1,3)),"", 21 -WEEKDAY(EOMONTH(U17,-1)+1,2)+1)</f>
        <v>21</v>
      </c>
      <c r="X20" s="59"/>
      <c r="Y20" s="59"/>
      <c r="Z20" s="59"/>
      <c r="AA20" s="114" t="str">
        <f ca="1">праздники!A22</f>
        <v>30.6</v>
      </c>
      <c r="AB20" s="113">
        <f>праздники!B22</f>
        <v>0</v>
      </c>
      <c r="AC20" s="113">
        <f>праздники!C22</f>
        <v>0</v>
      </c>
      <c r="AD20" s="116">
        <f ca="1">праздники!D22</f>
        <v>41820</v>
      </c>
      <c r="AE20" s="123" t="str">
        <f>праздники!E22</f>
        <v>День Конституции Украины</v>
      </c>
      <c r="AF20" s="120">
        <f>праздники!F22</f>
        <v>0</v>
      </c>
      <c r="AG20" s="59">
        <f>праздники!G22</f>
        <v>0</v>
      </c>
    </row>
    <row r="21" spans="1:33" x14ac:dyDescent="0.25">
      <c r="A21" s="151">
        <f ca="1">IF(OR( 22 &lt;WEEKDAY(EOMONTH(G17,-1)+1,2), 22 &gt;DAY(EOMONTH(G17,0))+WEEKDAY(EOMONTH(G17,-1)+1,3)),"", 22 -WEEKDAY(EOMONTH(G17,-1)+1,2)+1)</f>
        <v>21</v>
      </c>
      <c r="B21" s="15">
        <f ca="1">IF(OR( 23 &lt;WEEKDAY(EOMONTH(G17,-1)+1,2), 23 &gt;DAY(EOMONTH(G17,0))+WEEKDAY(EOMONTH(G17,-1)+1,3)),"", 23 -WEEKDAY(EOMONTH(G17,-1)+1,2)+1)</f>
        <v>22</v>
      </c>
      <c r="C21" s="15">
        <f ca="1">IF(OR( 24 &lt;WEEKDAY(EOMONTH(G17,-1)+1,2), 24 &gt;DAY(EOMONTH(G17,0))+WEEKDAY(EOMONTH(G17,-1)+1,3)),"", 24 -WEEKDAY(EOMONTH(G17,-1)+1,2)+1)</f>
        <v>23</v>
      </c>
      <c r="D21" s="15">
        <f ca="1">IF(OR( 25 &lt;WEEKDAY(EOMONTH(G17,-1)+1,2), 25 &gt;DAY(EOMONTH(G17,0))+WEEKDAY(EOMONTH(G17,-1)+1,3)),"", 25 -WEEKDAY(EOMONTH(G17,-1)+1,2)+1)</f>
        <v>24</v>
      </c>
      <c r="E21" s="20">
        <f ca="1">IF(OR( 26 &lt;WEEKDAY(EOMONTH(G17,-1)+1,2), 26 &gt;DAY(EOMONTH(G17,0))+WEEKDAY(EOMONTH(G17,-1)+1,3)),"", 26 -WEEKDAY(EOMONTH(G17,-1)+1,2)+1)</f>
        <v>25</v>
      </c>
      <c r="F21" s="16">
        <f ca="1">IF(OR( 27 &lt;WEEKDAY(EOMONTH(G17,-1)+1,2), 27 &gt;DAY(EOMONTH(G17,0))+WEEKDAY(EOMONTH(G17,-1)+1,3)),"", 27 -WEEKDAY(EOMONTH(G17,-1)+1,2)+1)</f>
        <v>26</v>
      </c>
      <c r="G21" s="133">
        <f ca="1">IF(OR( 28 &lt;WEEKDAY(EOMONTH(G17,-1)+1,2), 28 &gt;DAY(EOMONTH(G17,0))+WEEKDAY(EOMONTH(G17,-1)+1,3)),"", 28 -WEEKDAY(EOMONTH(G17,-1)+1,2)+1)</f>
        <v>27</v>
      </c>
      <c r="H21" s="132">
        <f ca="1">IF(OR( 22 &lt;WEEKDAY(EOMONTH(N17,-1)+1,2), 22 &gt;DAY(EOMONTH(N17,0))+WEEKDAY(EOMONTH(N17,-1)+1,3)),"", 22 -WEEKDAY(EOMONTH(N17,-1)+1,2)+1)</f>
        <v>18</v>
      </c>
      <c r="I21" s="15">
        <f ca="1">IF(OR( 23 &lt;WEEKDAY(EOMONTH(N17,-1)+1,2), 23 &gt;DAY(EOMONTH(N17,0))+WEEKDAY(EOMONTH(N17,-1)+1,3)),"", 23 -WEEKDAY(EOMONTH(N17,-1)+1,2)+1)</f>
        <v>19</v>
      </c>
      <c r="J21" s="15">
        <f ca="1">IF(OR( 24 &lt;WEEKDAY(EOMONTH(N17,-1)+1,2), 24 &gt;DAY(EOMONTH(N17,0))+WEEKDAY(EOMONTH(N17,-1)+1,3)),"", 24 -WEEKDAY(EOMONTH(N17,-1)+1,2)+1)</f>
        <v>20</v>
      </c>
      <c r="K21" s="15">
        <f ca="1">IF(OR( 25 &lt;WEEKDAY(EOMONTH(N17,-1)+1,2), 25 &gt;DAY(EOMONTH(N17,0))+WEEKDAY(EOMONTH(N17,-1)+1,3)),"", 25 -WEEKDAY(EOMONTH(N17,-1)+1,2)+1)</f>
        <v>21</v>
      </c>
      <c r="L21" s="20">
        <f ca="1">IF(OR( 26 &lt;WEEKDAY(EOMONTH(N17,-1)+1,2), 26 &gt;DAY(EOMONTH(N17,0))+WEEKDAY(EOMONTH(N17,-1)+1,3)),"", 26 -WEEKDAY(EOMONTH(N17,-1)+1,2)+1)</f>
        <v>22</v>
      </c>
      <c r="M21" s="16">
        <f ca="1">IF(OR( 27 &lt;WEEKDAY(EOMONTH(N17,-1)+1,2), 27 &gt;DAY(EOMONTH(N17,0))+WEEKDAY(EOMONTH(N17,-1)+1,3)),"", 27 -WEEKDAY(EOMONTH(N17,-1)+1,2)+1)</f>
        <v>23</v>
      </c>
      <c r="N21" s="137">
        <f ca="1">IF(OR( 28 &lt;WEEKDAY(EOMONTH(N17,-1)+1,2), 28 &gt;DAY(EOMONTH(N17,0))+WEEKDAY(EOMONTH(N17,-1)+1,3)),"", 28 -WEEKDAY(EOMONTH(N17,-1)+1,2)+1)</f>
        <v>24</v>
      </c>
      <c r="O21" s="14">
        <f ca="1">IF(OR( 22 &lt;WEEKDAY(EOMONTH(U17,-1)+1,2), 22 &gt;DAY(EOMONTH(U17,0))+WEEKDAY(EOMONTH(U17,-1)+1,3)),"", 22 -WEEKDAY(EOMONTH(U17,-1)+1,2)+1)</f>
        <v>22</v>
      </c>
      <c r="P21" s="15">
        <f ca="1">IF(OR( 23 &lt;WEEKDAY(EOMONTH(U17,-1)+1,2), 23 &gt;DAY(EOMONTH(U17,0))+WEEKDAY(EOMONTH(U17,-1)+1,3)),"", 23 -WEEKDAY(EOMONTH(U17,-1)+1,2)+1)</f>
        <v>23</v>
      </c>
      <c r="Q21" s="15">
        <f ca="1">IF(OR( 24 &lt;WEEKDAY(EOMONTH(U17,-1)+1,2), 24 &gt;DAY(EOMONTH(U17,0))+WEEKDAY(EOMONTH(U17,-1)+1,3)),"", 24 -WEEKDAY(EOMONTH(U17,-1)+1,2)+1)</f>
        <v>24</v>
      </c>
      <c r="R21" s="15">
        <f ca="1">IF(OR( 25 &lt;WEEKDAY(EOMONTH(U17,-1)+1,2), 25 &gt;DAY(EOMONTH(U17,0))+WEEKDAY(EOMONTH(U17,-1)+1,3)),"", 25 -WEEKDAY(EOMONTH(U17,-1)+1,2)+1)</f>
        <v>25</v>
      </c>
      <c r="S21" s="20">
        <f ca="1">IF(OR( 26 &lt;WEEKDAY(EOMONTH(U17,-1)+1,2), 26 &gt;DAY(EOMONTH(U17,0))+WEEKDAY(EOMONTH(U17,-1)+1,3)),"", 26 -WEEKDAY(EOMONTH(U17,-1)+1,2)+1)</f>
        <v>26</v>
      </c>
      <c r="T21" s="16">
        <f ca="1">IF(OR( 27 &lt;WEEKDAY(EOMONTH(U17,-1)+1,2), 27 &gt;DAY(EOMONTH(U17,0))+WEEKDAY(EOMONTH(U17,-1)+1,3)),"", 27 -WEEKDAY(EOMONTH(U17,-1)+1,2)+1)</f>
        <v>27</v>
      </c>
      <c r="U21" s="152">
        <f ca="1">IF(OR( 28 &lt;WEEKDAY(EOMONTH(U17,-1)+1,2), 28 &gt;DAY(EOMONTH(U17,0))+WEEKDAY(EOMONTH(U17,-1)+1,3)),"", 28 -WEEKDAY(EOMONTH(U17,-1)+1,2)+1)</f>
        <v>28</v>
      </c>
      <c r="X21" s="59"/>
      <c r="Y21" s="59"/>
      <c r="Z21" s="59"/>
      <c r="AA21" s="114" t="str">
        <f ca="1">праздники!A23</f>
        <v>25.8</v>
      </c>
      <c r="AB21" s="113">
        <f>праздники!B23</f>
        <v>0</v>
      </c>
      <c r="AC21" s="113">
        <f>праздники!C23</f>
        <v>0</v>
      </c>
      <c r="AD21" s="116">
        <f ca="1">праздники!D23</f>
        <v>41876</v>
      </c>
      <c r="AE21" s="123" t="str">
        <f>праздники!E23</f>
        <v>День независимости Украины</v>
      </c>
      <c r="AF21" s="120">
        <f>праздники!F23</f>
        <v>0</v>
      </c>
      <c r="AG21" s="59">
        <f>праздники!G23</f>
        <v>0</v>
      </c>
    </row>
    <row r="22" spans="1:33" x14ac:dyDescent="0.25">
      <c r="A22" s="151">
        <f ca="1">IF(OR( 29 &lt;WEEKDAY(EOMONTH(G17,-1)+1,2), 29 &gt;DAY(EOMONTH(G17,0))+WEEKDAY(EOMONTH(G17,-1)+1,3)),"", 29 -WEEKDAY(EOMONTH(G17,-1)+1,2)+1)</f>
        <v>28</v>
      </c>
      <c r="B22" s="15">
        <f ca="1">IF(OR( 30 &lt;WEEKDAY(EOMONTH(G17,-1)+1,2), 30 &gt;DAY(EOMONTH(G17,0))+WEEKDAY(EOMONTH(G17,-1)+1,3)),"", 30 -WEEKDAY(EOMONTH(G17,-1)+1,2)+1)</f>
        <v>29</v>
      </c>
      <c r="C22" s="15">
        <f ca="1">IF(OR( 31 &lt;WEEKDAY(EOMONTH(G17,-1)+1,2), 31 &gt;DAY(EOMONTH(G17,0))+WEEKDAY(EOMONTH(G17,-1)+1,3)),"", 31 -WEEKDAY(EOMONTH(G17,-1)+1,2)+1)</f>
        <v>30</v>
      </c>
      <c r="D22" s="15">
        <f ca="1">IF(OR( 32 &lt;WEEKDAY(EOMONTH(G17,-1)+1,2), 32 &gt;DAY(EOMONTH(G17,0))+WEEKDAY(EOMONTH(G17,-1)+1,3)),"", 32 -WEEKDAY(EOMONTH(G17,-1)+1,2)+1)</f>
        <v>31</v>
      </c>
      <c r="E22" s="20" t="str">
        <f ca="1">IF(OR( 33 &lt;WEEKDAY(EOMONTH(G17,-1)+1,2), 33 &gt;DAY(EOMONTH(G17,0))+WEEKDAY(EOMONTH(G17,-1)+1,3)),"", 33 -WEEKDAY(EOMONTH(G17,-1)+1,2)+1)</f>
        <v/>
      </c>
      <c r="F22" s="16" t="str">
        <f ca="1">IF(OR( 34 &lt;WEEKDAY(EOMONTH(G17,-1)+1,2), 34 &gt;DAY(EOMONTH(G17,0))+WEEKDAY(EOMONTH(G17,-1)+1,3)),"", 34 -WEEKDAY(EOMONTH(G17,-1)+1,2)+1)</f>
        <v/>
      </c>
      <c r="G22" s="133" t="str">
        <f ca="1">IF(OR( 35 &lt;WEEKDAY(EOMONTH(G17,-1)+1,2), 35 &gt;DAY(EOMONTH(G17,0))+WEEKDAY(EOMONTH(G17,-1)+1,3)),"", 35 -WEEKDAY(EOMONTH(G17,-1)+1,2)+1)</f>
        <v/>
      </c>
      <c r="H22" s="132">
        <f ca="1">IF(OR( 29 &lt;WEEKDAY(EOMONTH(N17,-1)+1,2), 29 &gt;DAY(EOMONTH(N17,0))+WEEKDAY(EOMONTH(N17,-1)+1,3)),"", 29 -WEEKDAY(EOMONTH(N17,-1)+1,2)+1)</f>
        <v>25</v>
      </c>
      <c r="I22" s="15">
        <f ca="1">IF(OR( 30 &lt;WEEKDAY(EOMONTH(N17,-1)+1,2), 30 &gt;DAY(EOMONTH(N17,0))+WEEKDAY(EOMONTH(N17,-1)+1,3)),"", 30 -WEEKDAY(EOMONTH(N17,-1)+1,2)+1)</f>
        <v>26</v>
      </c>
      <c r="J22" s="15">
        <f ca="1">IF(OR( 31 &lt;WEEKDAY(EOMONTH(N17,-1)+1,2), 31 &gt;DAY(EOMONTH(N17,0))+WEEKDAY(EOMONTH(N17,-1)+1,3)),"", 31 -WEEKDAY(EOMONTH(N17,-1)+1,2)+1)</f>
        <v>27</v>
      </c>
      <c r="K22" s="15">
        <f ca="1">IF(OR( 32 &lt;WEEKDAY(EOMONTH(N17,-1)+1,2), 32 &gt;DAY(EOMONTH(N17,0))+WEEKDAY(EOMONTH(N17,-1)+1,3)),"", 32 -WEEKDAY(EOMONTH(N17,-1)+1,2)+1)</f>
        <v>28</v>
      </c>
      <c r="L22" s="20">
        <f ca="1">IF(OR( 33 &lt;WEEKDAY(EOMONTH(N17,-1)+1,2), 33 &gt;DAY(EOMONTH(N17,0))+WEEKDAY(EOMONTH(N17,-1)+1,3)),"", 33 -WEEKDAY(EOMONTH(N17,-1)+1,2)+1)</f>
        <v>29</v>
      </c>
      <c r="M22" s="16">
        <f ca="1">IF(OR( 34 &lt;WEEKDAY(EOMONTH(N17,-1)+1,2), 34 &gt;DAY(EOMONTH(N17,0))+WEEKDAY(EOMONTH(N17,-1)+1,3)),"", 34 -WEEKDAY(EOMONTH(N17,-1)+1,2)+1)</f>
        <v>30</v>
      </c>
      <c r="N22" s="137">
        <f ca="1">IF(OR( 35 &lt;WEEKDAY(EOMONTH(N17,-1)+1,2), 35 &gt;DAY(EOMONTH(N17,0))+WEEKDAY(EOMONTH(N17,-1)+1,3)),"", 35 -WEEKDAY(EOMONTH(N17,-1)+1,2)+1)</f>
        <v>31</v>
      </c>
      <c r="O22" s="14">
        <f ca="1">IF(OR( 29 &lt;WEEKDAY(EOMONTH(U17,-1)+1,2), 29 &gt;DAY(EOMONTH(U17,0))+WEEKDAY(EOMONTH(U17,-1)+1,3)),"", 29 -WEEKDAY(EOMONTH(U17,-1)+1,2)+1)</f>
        <v>29</v>
      </c>
      <c r="P22" s="15">
        <f ca="1">IF(OR( 30 &lt;WEEKDAY(EOMONTH(U17,-1)+1,2), 30 &gt;DAY(EOMONTH(U17,0))+WEEKDAY(EOMONTH(U17,-1)+1,3)),"", 30 -WEEKDAY(EOMONTH(U17,-1)+1,2)+1)</f>
        <v>30</v>
      </c>
      <c r="Q22" s="15" t="str">
        <f ca="1">IF(OR( 31 &lt;WEEKDAY(EOMONTH(U17,-1)+1,2), 31 &gt;DAY(EOMONTH(U17,0))+WEEKDAY(EOMONTH(U17,-1)+1,3)),"", 31 -WEEKDAY(EOMONTH(U17,-1)+1,2)+1)</f>
        <v/>
      </c>
      <c r="R22" s="15" t="str">
        <f ca="1">IF(OR( 32 &lt;WEEKDAY(EOMONTH(U17,-1)+1,2), 32 &gt;DAY(EOMONTH(U17,0))+WEEKDAY(EOMONTH(U17,-1)+1,3)),"", 32 -WEEKDAY(EOMONTH(U17,-1)+1,2)+1)</f>
        <v/>
      </c>
      <c r="S22" s="20" t="str">
        <f ca="1">IF(OR( 33 &lt;WEEKDAY(EOMONTH(U17,-1)+1,2), 33 &gt;DAY(EOMONTH(U17,0))+WEEKDAY(EOMONTH(U17,-1)+1,3)),"", 33 -WEEKDAY(EOMONTH(U17,-1)+1,2)+1)</f>
        <v/>
      </c>
      <c r="T22" s="16" t="str">
        <f ca="1">IF(OR( 34 &lt;WEEKDAY(EOMONTH(U17,-1)+1,2), 34 &gt;DAY(EOMONTH(U17,0))+WEEKDAY(EOMONTH(U17,-1)+1,3)),"", 34 -WEEKDAY(EOMONTH(U17,-1)+1,2)+1)</f>
        <v/>
      </c>
      <c r="U22" s="152" t="str">
        <f ca="1">IF(OR( 35 &lt;WEEKDAY(EOMONTH(U17,-1)+1,2), 35 &gt;DAY(EOMONTH(U17,0))+WEEKDAY(EOMONTH(U17,-1)+1,3)),"", 35 -WEEKDAY(EOMONTH(U17,-1)+1,2)+1)</f>
        <v/>
      </c>
      <c r="X22" s="59"/>
      <c r="Y22" s="59"/>
      <c r="Z22" s="59"/>
      <c r="AA22" s="114" t="str">
        <f ca="1">праздники!A24</f>
        <v>21.4</v>
      </c>
      <c r="AB22" s="113">
        <f>праздники!B24</f>
        <v>0</v>
      </c>
      <c r="AC22" s="113">
        <f>праздники!C24</f>
        <v>0</v>
      </c>
      <c r="AD22" s="116">
        <f ca="1">праздники!D24</f>
        <v>41750</v>
      </c>
      <c r="AE22" s="123" t="str">
        <f>праздники!E24</f>
        <v>Пасху</v>
      </c>
      <c r="AF22" s="120">
        <f>праздники!F24</f>
        <v>0</v>
      </c>
      <c r="AG22" s="59">
        <f>праздники!G24</f>
        <v>0</v>
      </c>
    </row>
    <row r="23" spans="1:33" ht="15.75" thickBot="1" x14ac:dyDescent="0.3">
      <c r="A23" s="153" t="str">
        <f ca="1">IF(OR( 36 &lt;WEEKDAY(EOMONTH(G17,-1)+1,2), 36 &gt;DAY(EOMONTH(G17,0))+WEEKDAY(EOMONTH(G17,-1)+1,3)),"", 36 -WEEKDAY(EOMONTH(G17,-1)+1,2)+1)</f>
        <v/>
      </c>
      <c r="B23" s="9" t="str">
        <f ca="1">IF(OR( 37 &lt;WEEKDAY(EOMONTH(G17,-1)+1,2), 37 &gt;DAY(EOMONTH(G17,0))+WEEKDAY(EOMONTH(G17,-1)+1,3)),"", 37 -WEEKDAY(EOMONTH(G17,-1)+1,2)+1)</f>
        <v/>
      </c>
      <c r="C23" s="9" t="str">
        <f ca="1">IF(OR( 38 &lt;WEEKDAY(EOMONTH(G17,-1)+1,2), 38 &gt;DAY(EOMONTH(G17,0))+WEEKDAY(EOMONTH(G17,-1)+1,3)),"", 38 -WEEKDAY(EOMONTH(G17,-1)+1,2)+1)</f>
        <v/>
      </c>
      <c r="D23" s="9" t="str">
        <f ca="1">IF(OR( 39 &lt;WEEKDAY(EOMONTH(G17,-1)+1,2), 39 &gt;DAY(EOMONTH(G17,0))+WEEKDAY(EOMONTH(G17,-1)+1,3)),"", 39 -WEEKDAY(EOMONTH(G17,-1)+1,2)+1)</f>
        <v/>
      </c>
      <c r="E23" s="21" t="str">
        <f ca="1">IF(OR( 40 &lt;WEEKDAY(EOMONTH(G17,-1)+1,2), 40 &gt;DAY(EOMONTH(G17,0))+WEEKDAY(EOMONTH(G17,-1)+1,3)),"", 40 -WEEKDAY(EOMONTH(G17,-1)+1,2)+1)</f>
        <v/>
      </c>
      <c r="F23" s="22" t="str">
        <f ca="1">IF(OR( 41 &lt;WEEKDAY(EOMONTH(G17,-1)+1,2), 41 &gt;DAY(EOMONTH(G17,0))+WEEKDAY(EOMONTH(G17,-1)+1,3)),"", 41 -WEEKDAY(EOMONTH(G17,-1)+1,2)+1)</f>
        <v/>
      </c>
      <c r="G23" s="135" t="str">
        <f ca="1">IF(OR( 42 &lt;WEEKDAY(EOMONTH(G17,-1)+1,2), 42 &gt;DAY(EOMONTH(G17,0))+WEEKDAY(EOMONTH(G17,-1)+1,3)),"", 42 -WEEKDAY(EOMONTH(G17,-1)+1,2)+1)</f>
        <v/>
      </c>
      <c r="H23" s="134" t="str">
        <f ca="1">IF(OR( 36 &lt;WEEKDAY(EOMONTH(N17,-1)+1,2), 36 &gt;DAY(EOMONTH(N17,0))+WEEKDAY(EOMONTH(N17,-1)+1,3)),"", 36 -WEEKDAY(EOMONTH(N17,-1)+1,2)+1)</f>
        <v/>
      </c>
      <c r="I23" s="9" t="str">
        <f ca="1">IF(OR( 37 &lt;WEEKDAY(EOMONTH(N17,-1)+1,2), 37 &gt;DAY(EOMONTH(N17,0))+WEEKDAY(EOMONTH(N17,-1)+1,3)),"", 37 -WEEKDAY(EOMONTH(N17,-1)+1,2)+1)</f>
        <v/>
      </c>
      <c r="J23" s="9" t="str">
        <f ca="1">IF(OR( 38 &lt;WEEKDAY(EOMONTH(N17,-1)+1,2), 38 &gt;DAY(EOMONTH(N17,0))+WEEKDAY(EOMONTH(N17,-1)+1,3)),"", 38 -WEEKDAY(EOMONTH(N17,-1)+1,2)+1)</f>
        <v/>
      </c>
      <c r="K23" s="9" t="str">
        <f ca="1">IF(OR( 39 &lt;WEEKDAY(EOMONTH(N17,-1)+1,2), 39 &gt;DAY(EOMONTH(N17,0))+WEEKDAY(EOMONTH(N17,-1)+1,3)),"", 39 -WEEKDAY(EOMONTH(N17,-1)+1,2)+1)</f>
        <v/>
      </c>
      <c r="L23" s="21" t="str">
        <f ca="1">IF(OR( 40 &lt;WEEKDAY(EOMONTH(N17,-1)+1,2), 40 &gt;DAY(EOMONTH(N17,0))+WEEKDAY(EOMONTH(N17,-1)+1,3)),"", 40 -WEEKDAY(EOMONTH(N17,-1)+1,2)+1)</f>
        <v/>
      </c>
      <c r="M23" s="22" t="str">
        <f ca="1">IF(OR( 41 &lt;WEEKDAY(EOMONTH(N17,-1)+1,2), 41 &gt;DAY(EOMONTH(N17,0))+WEEKDAY(EOMONTH(N17,-1)+1,3)),"", 41 -WEEKDAY(EOMONTH(N17,-1)+1,2)+1)</f>
        <v/>
      </c>
      <c r="N23" s="138" t="str">
        <f ca="1">IF(OR( 42 &lt;WEEKDAY(EOMONTH(N17,-1)+1,2), 42 &gt;DAY(EOMONTH(N17,0))+WEEKDAY(EOMONTH(N17,-1)+1,3)),"", 42 -WEEKDAY(EOMONTH(N17,-1)+1,2)+1)</f>
        <v/>
      </c>
      <c r="O23" s="8" t="str">
        <f ca="1">IF(OR( 36 &lt;WEEKDAY(EOMONTH(U17,-1)+1,2), 36 &gt;DAY(EOMONTH(U17,0))+WEEKDAY(EOMONTH(U17,-1)+1,3)),"", 36 -WEEKDAY(EOMONTH(U17,-1)+1,2)+1)</f>
        <v/>
      </c>
      <c r="P23" s="9" t="str">
        <f ca="1">IF(OR( 37 &lt;WEEKDAY(EOMONTH(U17,-1)+1,2), 37 &gt;DAY(EOMONTH(U17,0))+WEEKDAY(EOMONTH(U17,-1)+1,3)),"", 37 -WEEKDAY(EOMONTH(U17,-1)+1,2)+1)</f>
        <v/>
      </c>
      <c r="Q23" s="9" t="str">
        <f ca="1">IF(OR( 38 &lt;WEEKDAY(EOMONTH(U17,-1)+1,2), 38 &gt;DAY(EOMONTH(U17,0))+WEEKDAY(EOMONTH(U17,-1)+1,3)),"", 38 -WEEKDAY(EOMONTH(U17,-1)+1,2)+1)</f>
        <v/>
      </c>
      <c r="R23" s="9" t="str">
        <f ca="1">IF(OR( 39 &lt;WEEKDAY(EOMONTH(U17,-1)+1,2), 39 &gt;DAY(EOMONTH(U17,0))+WEEKDAY(EOMONTH(U17,-1)+1,3)),"", 39 -WEEKDAY(EOMONTH(U17,-1)+1,2)+1)</f>
        <v/>
      </c>
      <c r="S23" s="21" t="str">
        <f ca="1">IF(OR( 40 &lt;WEEKDAY(EOMONTH(U17,-1)+1,2), 40 &gt;DAY(EOMONTH(U17,0))+WEEKDAY(EOMONTH(U17,-1)+1,3)),"", 40 -WEEKDAY(EOMONTH(U17,-1)+1,2)+1)</f>
        <v/>
      </c>
      <c r="T23" s="22" t="str">
        <f ca="1">IF(OR( 41 &lt;WEEKDAY(EOMONTH(U17,-1)+1,2), 41 &gt;DAY(EOMONTH(U17,0))+WEEKDAY(EOMONTH(U17,-1)+1,3)),"", 41 -WEEKDAY(EOMONTH(U17,-1)+1,2)+1)</f>
        <v/>
      </c>
      <c r="U23" s="154" t="str">
        <f ca="1">IF(OR( 42 &lt;WEEKDAY(EOMONTH(U17,-1)+1,2), 42 &gt;DAY(EOMONTH(U17,0))+WEEKDAY(EOMONTH(U17,-1)+1,3)),"", 42 -WEEKDAY(EOMONTH(U17,-1)+1,2)+1)</f>
        <v/>
      </c>
      <c r="X23" s="59"/>
      <c r="Y23" s="59"/>
      <c r="Z23" s="59"/>
      <c r="AA23" s="114" t="str">
        <f ca="1">праздники!A25</f>
        <v>9.6</v>
      </c>
      <c r="AB23" s="113">
        <f>праздники!B25</f>
        <v>0</v>
      </c>
      <c r="AC23" s="113">
        <f>праздники!C25</f>
        <v>0</v>
      </c>
      <c r="AD23" s="116">
        <f ca="1">праздники!D25</f>
        <v>41799</v>
      </c>
      <c r="AE23" s="123" t="str">
        <f>праздники!E25</f>
        <v>Троицу</v>
      </c>
      <c r="AF23" s="120">
        <f>праздники!F25</f>
        <v>0</v>
      </c>
      <c r="AG23" s="59">
        <f>праздники!G25</f>
        <v>0</v>
      </c>
    </row>
    <row r="24" spans="1:33" ht="15.75" thickBot="1" x14ac:dyDescent="0.3">
      <c r="A24" s="155"/>
      <c r="B24" s="298" t="str">
        <f ca="1">VLOOKUP(MONTH(  G24  ),месяцы,2)</f>
        <v>Октябрь</v>
      </c>
      <c r="C24" s="298"/>
      <c r="D24" s="298"/>
      <c r="E24" s="298"/>
      <c r="F24" s="298"/>
      <c r="G24" s="156">
        <f ca="1">DATE($A$1,10,1)</f>
        <v>41913</v>
      </c>
      <c r="H24" s="157"/>
      <c r="I24" s="298" t="str">
        <f ca="1">VLOOKUP(MONTH(  N24  ),месяцы,2)</f>
        <v>Ноябрь</v>
      </c>
      <c r="J24" s="298"/>
      <c r="K24" s="298"/>
      <c r="L24" s="298"/>
      <c r="M24" s="298"/>
      <c r="N24" s="156">
        <f ca="1">DATE($A$1,11,1)</f>
        <v>41944</v>
      </c>
      <c r="O24" s="158"/>
      <c r="P24" s="298" t="str">
        <f ca="1">VLOOKUP(MONTH(  U24  ),месяцы,2)</f>
        <v>Декабрь</v>
      </c>
      <c r="Q24" s="298"/>
      <c r="R24" s="298"/>
      <c r="S24" s="298"/>
      <c r="T24" s="298"/>
      <c r="U24" s="159">
        <f ca="1">DATE($A$1,12,1)</f>
        <v>41974</v>
      </c>
      <c r="X24" s="59"/>
      <c r="Y24" s="59"/>
      <c r="Z24" s="59"/>
      <c r="AA24" s="124">
        <f>праздники!A28</f>
        <v>0</v>
      </c>
      <c r="AB24" s="125">
        <f>праздники!B28</f>
        <v>0</v>
      </c>
      <c r="AC24" s="125">
        <f>праздники!C28</f>
        <v>0</v>
      </c>
      <c r="AD24" s="125">
        <f>праздники!D28</f>
        <v>0</v>
      </c>
      <c r="AE24" s="129">
        <f>праздники!E28</f>
        <v>0</v>
      </c>
      <c r="AF24" s="120">
        <f>праздники!F28</f>
        <v>0</v>
      </c>
      <c r="AG24" s="59">
        <f>праздники!G28</f>
        <v>0</v>
      </c>
    </row>
    <row r="25" spans="1:33" x14ac:dyDescent="0.25">
      <c r="A25" s="149" t="str">
        <f ca="1">IF(OR( 1 &lt;WEEKDAY(EOMONTH(G24,-1)+1,2), 1 &gt;DAY(EOMONTH(G24,0))+WEEKDAY(EOMONTH(G24,-1)+1,3)),"", 1 -WEEKDAY(EOMONTH(G24,-1)+1,2)+1)</f>
        <v/>
      </c>
      <c r="B25" s="11" t="str">
        <f ca="1">IF(OR( 2 &lt;WEEKDAY(EOMONTH(G24,-1)+1,2), 2 &gt;DAY(EOMONTH(G24,0))+WEEKDAY(EOMONTH(G24,-1)+1,3)),"", 2 -WEEKDAY(EOMONTH(G24,-1)+1,2)+1)</f>
        <v/>
      </c>
      <c r="C25" s="11">
        <f ca="1">IF(OR( 3 &lt;WEEKDAY(EOMONTH(G24,-1)+1,2), 3 &gt;DAY(EOMONTH(G24,0))+WEEKDAY(EOMONTH(G24,-1)+1,3)),"", 3 -WEEKDAY(EOMONTH(G24,-1)+1,2)+1)</f>
        <v>1</v>
      </c>
      <c r="D25" s="11">
        <f ca="1">IF(OR( 4 &lt;WEEKDAY(EOMONTH(G24,-1)+1,2), 4 &gt;DAY(EOMONTH(G24,0))+WEEKDAY(EOMONTH(G24,-1)+1,3)),"", 4 -WEEKDAY(EOMONTH(G24,-1)+1,2)+1)</f>
        <v>2</v>
      </c>
      <c r="E25" s="19">
        <f ca="1">IF(OR( 5 &lt;WEEKDAY(EOMONTH(G24,-1)+1,2), 5 &gt;DAY(EOMONTH(G24,0))+WEEKDAY(EOMONTH(G24,-1)+1,3)),"", 5 -WEEKDAY(EOMONTH(G24,-1)+1,2)+1)</f>
        <v>3</v>
      </c>
      <c r="F25" s="12">
        <f ca="1">IF(OR( 6 &lt;WEEKDAY(EOMONTH(G24,-1)+1,2), 6 &gt;DAY(EOMONTH(G24,0))+WEEKDAY(EOMONTH(G24,-1)+1,3)),"", 6 -WEEKDAY(EOMONTH(G24,-1)+1,2)+1)</f>
        <v>4</v>
      </c>
      <c r="G25" s="131">
        <f ca="1">IF(OR( 7 &lt;WEEKDAY(EOMONTH(G24,-1)+1,2), 7 &gt;DAY(EOMONTH(G24,0))+WEEKDAY(EOMONTH(G24,-1)+1,3)),"", 7 -WEEKDAY(EOMONTH(G24,-1)+1,2)+1)</f>
        <v>5</v>
      </c>
      <c r="H25" s="130" t="str">
        <f ca="1">IF(OR( 1 &lt;WEEKDAY(EOMONTH(N24,-1)+1,2), 1 &gt;DAY(EOMONTH(N24,0))+WEEKDAY(EOMONTH(N24,-1)+1,3)),"", 1 -WEEKDAY(EOMONTH(N24,-1)+1,2)+1)</f>
        <v/>
      </c>
      <c r="I25" s="11" t="str">
        <f ca="1">IF(OR( 2 &lt;WEEKDAY(EOMONTH(N24,-1)+1,2), 2 &gt;DAY(EOMONTH(N24,0))+WEEKDAY(EOMONTH(N24,-1)+1,3)),"", 2 -WEEKDAY(EOMONTH(N24,-1)+1,2)+1)</f>
        <v/>
      </c>
      <c r="J25" s="11" t="str">
        <f ca="1">IF(OR( 3 &lt;WEEKDAY(EOMONTH(N24,-1)+1,2), 3 &gt;DAY(EOMONTH(N24,0))+WEEKDAY(EOMONTH(N24,-1)+1,3)),"", 3 -WEEKDAY(EOMONTH(N24,-1)+1,2)+1)</f>
        <v/>
      </c>
      <c r="K25" s="11" t="str">
        <f ca="1">IF(OR( 4 &lt;WEEKDAY(EOMONTH(N24,-1)+1,2), 4 &gt;DAY(EOMONTH(N24,0))+WEEKDAY(EOMONTH(N24,-1)+1,3)),"", 4 -WEEKDAY(EOMONTH(N24,-1)+1,2)+1)</f>
        <v/>
      </c>
      <c r="L25" s="19" t="str">
        <f ca="1">IF(OR( 5 &lt;WEEKDAY(EOMONTH(N24,-1)+1,2), 5 &gt;DAY(EOMONTH(N24,0))+WEEKDAY(EOMONTH(N24,-1)+1,3)),"", 5 -WEEKDAY(EOMONTH(N24,-1)+1,2)+1)</f>
        <v/>
      </c>
      <c r="M25" s="12">
        <f ca="1">IF(OR( 6 &lt;WEEKDAY(EOMONTH(N24,-1)+1,2), 6 &gt;DAY(EOMONTH(N24,0))+WEEKDAY(EOMONTH(N24,-1)+1,3)),"", 6 -WEEKDAY(EOMONTH(N24,-1)+1,2)+1)</f>
        <v>1</v>
      </c>
      <c r="N25" s="136">
        <f ca="1">IF(OR( 7 &lt;WEEKDAY(EOMONTH(N24,-1)+1,2), 7 &gt;DAY(EOMONTH(N24,0))+WEEKDAY(EOMONTH(N24,-1)+1,3)),"", 7 -WEEKDAY(EOMONTH(N24,-1)+1,2)+1)</f>
        <v>2</v>
      </c>
      <c r="O25" s="10">
        <f ca="1">IF(OR( 1 &lt;WEEKDAY(EOMONTH(U24,-1)+1,2), 1 &gt;DAY(EOMONTH(U24,0))+WEEKDAY(EOMONTH(U24,-1)+1,3)),"", 1 -WEEKDAY(EOMONTH(U24,-1)+1,2)+1)</f>
        <v>1</v>
      </c>
      <c r="P25" s="11">
        <f ca="1">IF(OR( 2 &lt;WEEKDAY(EOMONTH(U24,-1)+1,2), 2 &gt;DAY(EOMONTH(U24,0))+WEEKDAY(EOMONTH(U24,-1)+1,3)),"", 2 -WEEKDAY(EOMONTH(U24,-1)+1,2)+1)</f>
        <v>2</v>
      </c>
      <c r="Q25" s="11">
        <f ca="1">IF(OR( 3 &lt;WEEKDAY(EOMONTH(U24,-1)+1,2), 3 &gt;DAY(EOMONTH(U24,0))+WEEKDAY(EOMONTH(U24,-1)+1,3)),"", 3 -WEEKDAY(EOMONTH(U24,-1)+1,2)+1)</f>
        <v>3</v>
      </c>
      <c r="R25" s="11">
        <f ca="1">IF(OR( 4 &lt;WEEKDAY(EOMONTH(U24,-1)+1,2), 4 &gt;DAY(EOMONTH(U24,0))+WEEKDAY(EOMONTH(U24,-1)+1,3)),"", 4 -WEEKDAY(EOMONTH(U24,-1)+1,2)+1)</f>
        <v>4</v>
      </c>
      <c r="S25" s="19">
        <f ca="1">IF(OR( 5 &lt;WEEKDAY(EOMONTH(U24,-1)+1,2), 5 &gt;DAY(EOMONTH(U24,0))+WEEKDAY(EOMONTH(U24,-1)+1,3)),"", 5 -WEEKDAY(EOMONTH(U24,-1)+1,2)+1)</f>
        <v>5</v>
      </c>
      <c r="T25" s="12">
        <f ca="1">IF(OR( 6 &lt;WEEKDAY(EOMONTH(U24,-1)+1,2), 6 &gt;DAY(EOMONTH(U24,0))+WEEKDAY(EOMONTH(U24,-1)+1,3)),"", 6 -WEEKDAY(EOMONTH(U24,-1)+1,2)+1)</f>
        <v>6</v>
      </c>
      <c r="U25" s="150">
        <f ca="1">IF(OR( 7 &lt;WEEKDAY(EOMONTH(U24,-1)+1,2), 7 &gt;DAY(EOMONTH(U24,0))+WEEKDAY(EOMONTH(U24,-1)+1,3)),"", 7 -WEEKDAY(EOMONTH(U24,-1)+1,2)+1)</f>
        <v>7</v>
      </c>
    </row>
    <row r="26" spans="1:33" x14ac:dyDescent="0.25">
      <c r="A26" s="151">
        <f ca="1">IF(OR( 8 &lt;WEEKDAY(EOMONTH(G24,-1)+1,2), 8 &gt;DAY(EOMONTH(G24,0))+WEEKDAY(EOMONTH(G24,-1)+1,3)),"", 8 -WEEKDAY(EOMONTH(G24,-1)+1,2)+1)</f>
        <v>6</v>
      </c>
      <c r="B26" s="15">
        <f ca="1">IF(OR( 9 &lt;WEEKDAY(EOMONTH(G24,-1)+1,2), 9 &gt;DAY(EOMONTH(G24,0))+WEEKDAY(EOMONTH(G24,-1)+1,3)),"", 9 -WEEKDAY(EOMONTH(G24,-1)+1,2)+1)</f>
        <v>7</v>
      </c>
      <c r="C26" s="15">
        <f ca="1">IF(OR( 10 &lt;WEEKDAY(EOMONTH(G24,-1)+1,2), 10 &gt;DAY(EOMONTH(G24,0))+WEEKDAY(EOMONTH(G24,-1)+1,3)),"", 10 -WEEKDAY(EOMONTH(G24,-1)+1,2)+1)</f>
        <v>8</v>
      </c>
      <c r="D26" s="15">
        <f ca="1">IF(OR( 11 &lt;WEEKDAY(EOMONTH(G24,-1)+1,2), 11 &gt;DAY(EOMONTH(G24,0))+WEEKDAY(EOMONTH(G24,-1)+1,3)),"", 11 -WEEKDAY(EOMONTH(G24,-1)+1,2)+1)</f>
        <v>9</v>
      </c>
      <c r="E26" s="20">
        <f ca="1">IF(OR( 12 &lt;WEEKDAY(EOMONTH(G24,-1)+1,2), 12 &gt;DAY(EOMONTH(G24,0))+WEEKDAY(EOMONTH(G24,-1)+1,3)),"", 12 -WEEKDAY(EOMONTH(G24,-1)+1,2)+1)</f>
        <v>10</v>
      </c>
      <c r="F26" s="16">
        <f ca="1">IF(OR( 13 &lt;WEEKDAY(EOMONTH(G24,-1)+1,2), 13 &gt;DAY(EOMONTH(G24,0))+WEEKDAY(EOMONTH(G24,-1)+1,3)),"", 13 -WEEKDAY(EOMONTH(G24,-1)+1,2)+1)</f>
        <v>11</v>
      </c>
      <c r="G26" s="133">
        <f ca="1">IF(OR( 14 &lt;WEEKDAY(EOMONTH(G24,-1)+1,2), 14 &gt;DAY(EOMONTH(G24,0))+WEEKDAY(EOMONTH(G24,-1)+1,3)),"", 14 -WEEKDAY(EOMONTH(G24,-1)+1,2)+1)</f>
        <v>12</v>
      </c>
      <c r="H26" s="132">
        <f ca="1">IF(OR( 8 &lt;WEEKDAY(EOMONTH(N24,-1)+1,2), 8 &gt;DAY(EOMONTH(N24,0))+WEEKDAY(EOMONTH(N24,-1)+1,3)),"", 8 -WEEKDAY(EOMONTH(N24,-1)+1,2)+1)</f>
        <v>3</v>
      </c>
      <c r="I26" s="15">
        <f ca="1">IF(OR( 9 &lt;WEEKDAY(EOMONTH(N24,-1)+1,2), 9 &gt;DAY(EOMONTH(N24,0))+WEEKDAY(EOMONTH(N24,-1)+1,3)),"", 9 -WEEKDAY(EOMONTH(N24,-1)+1,2)+1)</f>
        <v>4</v>
      </c>
      <c r="J26" s="15">
        <f ca="1">IF(OR( 10 &lt;WEEKDAY(EOMONTH(N24,-1)+1,2), 10 &gt;DAY(EOMONTH(N24,0))+WEEKDAY(EOMONTH(N24,-1)+1,3)),"", 10 -WEEKDAY(EOMONTH(N24,-1)+1,2)+1)</f>
        <v>5</v>
      </c>
      <c r="K26" s="15">
        <f ca="1">IF(OR( 11 &lt;WEEKDAY(EOMONTH(N24,-1)+1,2), 11 &gt;DAY(EOMONTH(N24,0))+WEEKDAY(EOMONTH(N24,-1)+1,3)),"", 11 -WEEKDAY(EOMONTH(N24,-1)+1,2)+1)</f>
        <v>6</v>
      </c>
      <c r="L26" s="20">
        <f ca="1">IF(OR( 12 &lt;WEEKDAY(EOMONTH(N24,-1)+1,2), 12 &gt;DAY(EOMONTH(N24,0))+WEEKDAY(EOMONTH(N24,-1)+1,3)),"", 12 -WEEKDAY(EOMONTH(N24,-1)+1,2)+1)</f>
        <v>7</v>
      </c>
      <c r="M26" s="16">
        <f ca="1">IF(OR( 13 &lt;WEEKDAY(EOMONTH(N24,-1)+1,2), 13 &gt;DAY(EOMONTH(N24,0))+WEEKDAY(EOMONTH(N24,-1)+1,3)),"", 13 -WEEKDAY(EOMONTH(N24,-1)+1,2)+1)</f>
        <v>8</v>
      </c>
      <c r="N26" s="137">
        <f ca="1">IF(OR( 14 &lt;WEEKDAY(EOMONTH(N24,-1)+1,2), 14 &gt;DAY(EOMONTH(N24,0))+WEEKDAY(EOMONTH(N24,-1)+1,3)),"", 14 -WEEKDAY(EOMONTH(N24,-1)+1,2)+1)</f>
        <v>9</v>
      </c>
      <c r="O26" s="14">
        <f ca="1">IF(OR( 8 &lt;WEEKDAY(EOMONTH(U24,-1)+1,2), 8 &gt;DAY(EOMONTH(U24,0))+WEEKDAY(EOMONTH(U24,-1)+1,3)),"", 8 -WEEKDAY(EOMONTH(U24,-1)+1,2)+1)</f>
        <v>8</v>
      </c>
      <c r="P26" s="15">
        <f ca="1">IF(OR( 9 &lt;WEEKDAY(EOMONTH(U24,-1)+1,2), 9 &gt;DAY(EOMONTH(U24,0))+WEEKDAY(EOMONTH(U24,-1)+1,3)),"", 9 -WEEKDAY(EOMONTH(U24,-1)+1,2)+1)</f>
        <v>9</v>
      </c>
      <c r="Q26" s="15">
        <f ca="1">IF(OR( 10 &lt;WEEKDAY(EOMONTH(U24,-1)+1,2), 10 &gt;DAY(EOMONTH(U24,0))+WEEKDAY(EOMONTH(U24,-1)+1,3)),"", 10 -WEEKDAY(EOMONTH(U24,-1)+1,2)+1)</f>
        <v>10</v>
      </c>
      <c r="R26" s="15">
        <f ca="1">IF(OR( 11 &lt;WEEKDAY(EOMONTH(U24,-1)+1,2), 11 &gt;DAY(EOMONTH(U24,0))+WEEKDAY(EOMONTH(U24,-1)+1,3)),"", 11 -WEEKDAY(EOMONTH(U24,-1)+1,2)+1)</f>
        <v>11</v>
      </c>
      <c r="S26" s="20">
        <f ca="1">IF(OR( 12 &lt;WEEKDAY(EOMONTH(U24,-1)+1,2), 12 &gt;DAY(EOMONTH(U24,0))+WEEKDAY(EOMONTH(U24,-1)+1,3)),"", 12 -WEEKDAY(EOMONTH(U24,-1)+1,2)+1)</f>
        <v>12</v>
      </c>
      <c r="T26" s="16">
        <f ca="1">IF(OR( 13 &lt;WEEKDAY(EOMONTH(U24,-1)+1,2), 13 &gt;DAY(EOMONTH(U24,0))+WEEKDAY(EOMONTH(U24,-1)+1,3)),"", 13 -WEEKDAY(EOMONTH(U24,-1)+1,2)+1)</f>
        <v>13</v>
      </c>
      <c r="U26" s="152">
        <f ca="1">IF(OR( 14 &lt;WEEKDAY(EOMONTH(U24,-1)+1,2), 14 &gt;DAY(EOMONTH(U24,0))+WEEKDAY(EOMONTH(U24,-1)+1,3)),"", 14 -WEEKDAY(EOMONTH(U24,-1)+1,2)+1)</f>
        <v>14</v>
      </c>
      <c r="X26" s="59"/>
      <c r="Y26" s="59"/>
      <c r="Z26" s="59"/>
      <c r="AA26" s="120"/>
      <c r="AB26" s="59"/>
      <c r="AC26" s="59"/>
      <c r="AD26" s="59"/>
      <c r="AE26" s="59"/>
      <c r="AF26" s="120"/>
      <c r="AG26" s="59"/>
    </row>
    <row r="27" spans="1:33" x14ac:dyDescent="0.25">
      <c r="A27" s="151">
        <f ca="1">IF(OR( 15 &lt;WEEKDAY(EOMONTH(G24,-1)+1,2), 15 &gt;DAY(EOMONTH(G24,0))+WEEKDAY(EOMONTH(G24,-1)+1,3)),"", 15 -WEEKDAY(EOMONTH(G24,-1)+1,2)+1)</f>
        <v>13</v>
      </c>
      <c r="B27" s="15">
        <f ca="1">IF(OR( 16 &lt;WEEKDAY(EOMONTH(G24,-1)+1,2), 16 &gt;DAY(EOMONTH(G24,0))+WEEKDAY(EOMONTH(G24,-1)+1,3)),"", 16 -WEEKDAY(EOMONTH(G24,-1)+1,2)+1)</f>
        <v>14</v>
      </c>
      <c r="C27" s="15">
        <f ca="1">IF(OR( 17 &lt;WEEKDAY(EOMONTH(G24,-1)+1,2), 17 &gt;DAY(EOMONTH(G24,0))+WEEKDAY(EOMONTH(G24,-1)+1,3)),"", 17 -WEEKDAY(EOMONTH(G24,-1)+1,2)+1)</f>
        <v>15</v>
      </c>
      <c r="D27" s="15">
        <f ca="1">IF(OR( 18 &lt;WEEKDAY(EOMONTH(G24,-1)+1,2), 18 &gt;DAY(EOMONTH(G24,0))+WEEKDAY(EOMONTH(G24,-1)+1,3)),"", 18 -WEEKDAY(EOMONTH(G24,-1)+1,2)+1)</f>
        <v>16</v>
      </c>
      <c r="E27" s="20">
        <f ca="1">IF(OR( 19 &lt;WEEKDAY(EOMONTH(G24,-1)+1,2), 19 &gt;DAY(EOMONTH(G24,0))+WEEKDAY(EOMONTH(G24,-1)+1,3)),"", 19 -WEEKDAY(EOMONTH(G24,-1)+1,2)+1)</f>
        <v>17</v>
      </c>
      <c r="F27" s="16">
        <f ca="1">IF(OR( 20 &lt;WEEKDAY(EOMONTH(G24,-1)+1,2), 20 &gt;DAY(EOMONTH(G24,0))+WEEKDAY(EOMONTH(G24,-1)+1,3)),"", 20 -WEEKDAY(EOMONTH(G24,-1)+1,2)+1)</f>
        <v>18</v>
      </c>
      <c r="G27" s="133">
        <f ca="1">IF(OR( 21 &lt;WEEKDAY(EOMONTH(G24,-1)+1,2), 21 &gt;DAY(EOMONTH(G24,0))+WEEKDAY(EOMONTH(G24,-1)+1,3)),"", 21 -WEEKDAY(EOMONTH(G24,-1)+1,2)+1)</f>
        <v>19</v>
      </c>
      <c r="H27" s="132">
        <f ca="1">IF(OR( 15 &lt;WEEKDAY(EOMONTH(N24,-1)+1,2), 15 &gt;DAY(EOMONTH(N24,0))+WEEKDAY(EOMONTH(N24,-1)+1,3)),"", 15 -WEEKDAY(EOMONTH(N24,-1)+1,2)+1)</f>
        <v>10</v>
      </c>
      <c r="I27" s="15">
        <f ca="1">IF(OR( 16 &lt;WEEKDAY(EOMONTH(N24,-1)+1,2), 16 &gt;DAY(EOMONTH(N24,0))+WEEKDAY(EOMONTH(N24,-1)+1,3)),"", 16 -WEEKDAY(EOMONTH(N24,-1)+1,2)+1)</f>
        <v>11</v>
      </c>
      <c r="J27" s="15">
        <f ca="1">IF(OR( 17 &lt;WEEKDAY(EOMONTH(N24,-1)+1,2), 17 &gt;DAY(EOMONTH(N24,0))+WEEKDAY(EOMONTH(N24,-1)+1,3)),"", 17 -WEEKDAY(EOMONTH(N24,-1)+1,2)+1)</f>
        <v>12</v>
      </c>
      <c r="K27" s="15">
        <f ca="1">IF(OR( 18 &lt;WEEKDAY(EOMONTH(N24,-1)+1,2), 18 &gt;DAY(EOMONTH(N24,0))+WEEKDAY(EOMONTH(N24,-1)+1,3)),"", 18 -WEEKDAY(EOMONTH(N24,-1)+1,2)+1)</f>
        <v>13</v>
      </c>
      <c r="L27" s="20">
        <f ca="1">IF(OR( 19 &lt;WEEKDAY(EOMONTH(N24,-1)+1,2), 19 &gt;DAY(EOMONTH(N24,0))+WEEKDAY(EOMONTH(N24,-1)+1,3)),"", 19 -WEEKDAY(EOMONTH(N24,-1)+1,2)+1)</f>
        <v>14</v>
      </c>
      <c r="M27" s="16">
        <f ca="1">IF(OR( 20 &lt;WEEKDAY(EOMONTH(N24,-1)+1,2), 20 &gt;DAY(EOMONTH(N24,0))+WEEKDAY(EOMONTH(N24,-1)+1,3)),"", 20 -WEEKDAY(EOMONTH(N24,-1)+1,2)+1)</f>
        <v>15</v>
      </c>
      <c r="N27" s="137">
        <f ca="1">IF(OR( 21 &lt;WEEKDAY(EOMONTH(N24,-1)+1,2), 21 &gt;DAY(EOMONTH(N24,0))+WEEKDAY(EOMONTH(N24,-1)+1,3)),"", 21 -WEEKDAY(EOMONTH(N24,-1)+1,2)+1)</f>
        <v>16</v>
      </c>
      <c r="O27" s="14">
        <f ca="1">IF(OR( 15 &lt;WEEKDAY(EOMONTH(U24,-1)+1,2), 15 &gt;DAY(EOMONTH(U24,0))+WEEKDAY(EOMONTH(U24,-1)+1,3)),"", 15 -WEEKDAY(EOMONTH(U24,-1)+1,2)+1)</f>
        <v>15</v>
      </c>
      <c r="P27" s="15">
        <f ca="1">IF(OR( 16 &lt;WEEKDAY(EOMONTH(U24,-1)+1,2), 16 &gt;DAY(EOMONTH(U24,0))+WEEKDAY(EOMONTH(U24,-1)+1,3)),"", 16 -WEEKDAY(EOMONTH(U24,-1)+1,2)+1)</f>
        <v>16</v>
      </c>
      <c r="Q27" s="15">
        <f ca="1">IF(OR( 17 &lt;WEEKDAY(EOMONTH(U24,-1)+1,2), 17 &gt;DAY(EOMONTH(U24,0))+WEEKDAY(EOMONTH(U24,-1)+1,3)),"", 17 -WEEKDAY(EOMONTH(U24,-1)+1,2)+1)</f>
        <v>17</v>
      </c>
      <c r="R27" s="15">
        <f ca="1">IF(OR( 18 &lt;WEEKDAY(EOMONTH(U24,-1)+1,2), 18 &gt;DAY(EOMONTH(U24,0))+WEEKDAY(EOMONTH(U24,-1)+1,3)),"", 18 -WEEKDAY(EOMONTH(U24,-1)+1,2)+1)</f>
        <v>18</v>
      </c>
      <c r="S27" s="20">
        <f ca="1">IF(OR( 19 &lt;WEEKDAY(EOMONTH(U24,-1)+1,2), 19 &gt;DAY(EOMONTH(U24,0))+WEEKDAY(EOMONTH(U24,-1)+1,3)),"", 19 -WEEKDAY(EOMONTH(U24,-1)+1,2)+1)</f>
        <v>19</v>
      </c>
      <c r="T27" s="16">
        <f ca="1">IF(OR( 20 &lt;WEEKDAY(EOMONTH(U24,-1)+1,2), 20 &gt;DAY(EOMONTH(U24,0))+WEEKDAY(EOMONTH(U24,-1)+1,3)),"", 20 -WEEKDAY(EOMONTH(U24,-1)+1,2)+1)</f>
        <v>20</v>
      </c>
      <c r="U27" s="152">
        <f ca="1">IF(OR( 21 &lt;WEEKDAY(EOMONTH(U24,-1)+1,2), 21 &gt;DAY(EOMONTH(U24,0))+WEEKDAY(EOMONTH(U24,-1)+1,3)),"", 21 -WEEKDAY(EOMONTH(U24,-1)+1,2)+1)</f>
        <v>21</v>
      </c>
      <c r="X27" s="59"/>
      <c r="Y27" s="59"/>
      <c r="Z27" s="59"/>
      <c r="AA27" s="120"/>
      <c r="AB27" s="59"/>
      <c r="AC27" s="59"/>
      <c r="AD27" s="59"/>
      <c r="AE27" s="59"/>
      <c r="AF27" s="120"/>
      <c r="AG27" s="59"/>
    </row>
    <row r="28" spans="1:33" x14ac:dyDescent="0.25">
      <c r="A28" s="151">
        <f ca="1">IF(OR( 22 &lt;WEEKDAY(EOMONTH(G24,-1)+1,2), 22 &gt;DAY(EOMONTH(G24,0))+WEEKDAY(EOMONTH(G24,-1)+1,3)),"", 22 -WEEKDAY(EOMONTH(G24,-1)+1,2)+1)</f>
        <v>20</v>
      </c>
      <c r="B28" s="15">
        <f ca="1">IF(OR( 23 &lt;WEEKDAY(EOMONTH(G24,-1)+1,2), 23 &gt;DAY(EOMONTH(G24,0))+WEEKDAY(EOMONTH(G24,-1)+1,3)),"", 23 -WEEKDAY(EOMONTH(G24,-1)+1,2)+1)</f>
        <v>21</v>
      </c>
      <c r="C28" s="15">
        <f ca="1">IF(OR( 24 &lt;WEEKDAY(EOMONTH(G24,-1)+1,2), 24 &gt;DAY(EOMONTH(G24,0))+WEEKDAY(EOMONTH(G24,-1)+1,3)),"", 24 -WEEKDAY(EOMONTH(G24,-1)+1,2)+1)</f>
        <v>22</v>
      </c>
      <c r="D28" s="15">
        <f ca="1">IF(OR( 25 &lt;WEEKDAY(EOMONTH(G24,-1)+1,2), 25 &gt;DAY(EOMONTH(G24,0))+WEEKDAY(EOMONTH(G24,-1)+1,3)),"", 25 -WEEKDAY(EOMONTH(G24,-1)+1,2)+1)</f>
        <v>23</v>
      </c>
      <c r="E28" s="20">
        <f ca="1">IF(OR( 26 &lt;WEEKDAY(EOMONTH(G24,-1)+1,2), 26 &gt;DAY(EOMONTH(G24,0))+WEEKDAY(EOMONTH(G24,-1)+1,3)),"", 26 -WEEKDAY(EOMONTH(G24,-1)+1,2)+1)</f>
        <v>24</v>
      </c>
      <c r="F28" s="16">
        <f ca="1">IF(OR( 27 &lt;WEEKDAY(EOMONTH(G24,-1)+1,2), 27 &gt;DAY(EOMONTH(G24,0))+WEEKDAY(EOMONTH(G24,-1)+1,3)),"", 27 -WEEKDAY(EOMONTH(G24,-1)+1,2)+1)</f>
        <v>25</v>
      </c>
      <c r="G28" s="133">
        <f ca="1">IF(OR( 28 &lt;WEEKDAY(EOMONTH(G24,-1)+1,2), 28 &gt;DAY(EOMONTH(G24,0))+WEEKDAY(EOMONTH(G24,-1)+1,3)),"", 28 -WEEKDAY(EOMONTH(G24,-1)+1,2)+1)</f>
        <v>26</v>
      </c>
      <c r="H28" s="132">
        <f ca="1">IF(OR( 22 &lt;WEEKDAY(EOMONTH(N24,-1)+1,2), 22 &gt;DAY(EOMONTH(N24,0))+WEEKDAY(EOMONTH(N24,-1)+1,3)),"", 22 -WEEKDAY(EOMONTH(N24,-1)+1,2)+1)</f>
        <v>17</v>
      </c>
      <c r="I28" s="15">
        <f ca="1">IF(OR( 23 &lt;WEEKDAY(EOMONTH(N24,-1)+1,2), 23 &gt;DAY(EOMONTH(N24,0))+WEEKDAY(EOMONTH(N24,-1)+1,3)),"", 23 -WEEKDAY(EOMONTH(N24,-1)+1,2)+1)</f>
        <v>18</v>
      </c>
      <c r="J28" s="15">
        <f ca="1">IF(OR( 24 &lt;WEEKDAY(EOMONTH(N24,-1)+1,2), 24 &gt;DAY(EOMONTH(N24,0))+WEEKDAY(EOMONTH(N24,-1)+1,3)),"", 24 -WEEKDAY(EOMONTH(N24,-1)+1,2)+1)</f>
        <v>19</v>
      </c>
      <c r="K28" s="15">
        <f ca="1">IF(OR( 25 &lt;WEEKDAY(EOMONTH(N24,-1)+1,2), 25 &gt;DAY(EOMONTH(N24,0))+WEEKDAY(EOMONTH(N24,-1)+1,3)),"", 25 -WEEKDAY(EOMONTH(N24,-1)+1,2)+1)</f>
        <v>20</v>
      </c>
      <c r="L28" s="20">
        <f ca="1">IF(OR( 26 &lt;WEEKDAY(EOMONTH(N24,-1)+1,2), 26 &gt;DAY(EOMONTH(N24,0))+WEEKDAY(EOMONTH(N24,-1)+1,3)),"", 26 -WEEKDAY(EOMONTH(N24,-1)+1,2)+1)</f>
        <v>21</v>
      </c>
      <c r="M28" s="16">
        <f ca="1">IF(OR( 27 &lt;WEEKDAY(EOMONTH(N24,-1)+1,2), 27 &gt;DAY(EOMONTH(N24,0))+WEEKDAY(EOMONTH(N24,-1)+1,3)),"", 27 -WEEKDAY(EOMONTH(N24,-1)+1,2)+1)</f>
        <v>22</v>
      </c>
      <c r="N28" s="137">
        <f ca="1">IF(OR( 28 &lt;WEEKDAY(EOMONTH(N24,-1)+1,2), 28 &gt;DAY(EOMONTH(N24,0))+WEEKDAY(EOMONTH(N24,-1)+1,3)),"", 28 -WEEKDAY(EOMONTH(N24,-1)+1,2)+1)</f>
        <v>23</v>
      </c>
      <c r="O28" s="14">
        <f ca="1">IF(OR( 22 &lt;WEEKDAY(EOMONTH(U24,-1)+1,2), 22 &gt;DAY(EOMONTH(U24,0))+WEEKDAY(EOMONTH(U24,-1)+1,3)),"", 22 -WEEKDAY(EOMONTH(U24,-1)+1,2)+1)</f>
        <v>22</v>
      </c>
      <c r="P28" s="15">
        <f ca="1">IF(OR( 23 &lt;WEEKDAY(EOMONTH(U24,-1)+1,2), 23 &gt;DAY(EOMONTH(U24,0))+WEEKDAY(EOMONTH(U24,-1)+1,3)),"", 23 -WEEKDAY(EOMONTH(U24,-1)+1,2)+1)</f>
        <v>23</v>
      </c>
      <c r="Q28" s="15">
        <f ca="1">IF(OR( 24 &lt;WEEKDAY(EOMONTH(U24,-1)+1,2), 24 &gt;DAY(EOMONTH(U24,0))+WEEKDAY(EOMONTH(U24,-1)+1,3)),"", 24 -WEEKDAY(EOMONTH(U24,-1)+1,2)+1)</f>
        <v>24</v>
      </c>
      <c r="R28" s="15">
        <f ca="1">IF(OR( 25 &lt;WEEKDAY(EOMONTH(U24,-1)+1,2), 25 &gt;DAY(EOMONTH(U24,0))+WEEKDAY(EOMONTH(U24,-1)+1,3)),"", 25 -WEEKDAY(EOMONTH(U24,-1)+1,2)+1)</f>
        <v>25</v>
      </c>
      <c r="S28" s="20">
        <f ca="1">IF(OR( 26 &lt;WEEKDAY(EOMONTH(U24,-1)+1,2), 26 &gt;DAY(EOMONTH(U24,0))+WEEKDAY(EOMONTH(U24,-1)+1,3)),"", 26 -WEEKDAY(EOMONTH(U24,-1)+1,2)+1)</f>
        <v>26</v>
      </c>
      <c r="T28" s="16">
        <f ca="1">IF(OR( 27 &lt;WEEKDAY(EOMONTH(U24,-1)+1,2), 27 &gt;DAY(EOMONTH(U24,0))+WEEKDAY(EOMONTH(U24,-1)+1,3)),"", 27 -WEEKDAY(EOMONTH(U24,-1)+1,2)+1)</f>
        <v>27</v>
      </c>
      <c r="U28" s="152">
        <f ca="1">IF(OR( 28 &lt;WEEKDAY(EOMONTH(U24,-1)+1,2), 28 &gt;DAY(EOMONTH(U24,0))+WEEKDAY(EOMONTH(U24,-1)+1,3)),"", 28 -WEEKDAY(EOMONTH(U24,-1)+1,2)+1)</f>
        <v>28</v>
      </c>
      <c r="X28" s="59"/>
      <c r="Y28" s="59"/>
      <c r="Z28" s="59"/>
      <c r="AA28" s="120"/>
      <c r="AB28" s="59"/>
      <c r="AC28" s="59"/>
      <c r="AD28" s="59"/>
      <c r="AE28" s="59"/>
      <c r="AF28" s="120"/>
      <c r="AG28" s="59"/>
    </row>
    <row r="29" spans="1:33" x14ac:dyDescent="0.25">
      <c r="A29" s="151">
        <f ca="1">IF(OR( 29 &lt;WEEKDAY(EOMONTH(G24,-1)+1,2), 29 &gt;DAY(EOMONTH(G24,0))+WEEKDAY(EOMONTH(G24,-1)+1,3)),"", 29 -WEEKDAY(EOMONTH(G24,-1)+1,2)+1)</f>
        <v>27</v>
      </c>
      <c r="B29" s="15">
        <f ca="1">IF(OR( 30 &lt;WEEKDAY(EOMONTH(G24,-1)+1,2), 30 &gt;DAY(EOMONTH(G24,0))+WEEKDAY(EOMONTH(G24,-1)+1,3)),"", 30 -WEEKDAY(EOMONTH(G24,-1)+1,2)+1)</f>
        <v>28</v>
      </c>
      <c r="C29" s="15">
        <f ca="1">IF(OR( 31 &lt;WEEKDAY(EOMONTH(G24,-1)+1,2), 31 &gt;DAY(EOMONTH(G24,0))+WEEKDAY(EOMONTH(G24,-1)+1,3)),"", 31 -WEEKDAY(EOMONTH(G24,-1)+1,2)+1)</f>
        <v>29</v>
      </c>
      <c r="D29" s="15">
        <f ca="1">IF(OR( 32 &lt;WEEKDAY(EOMONTH(G24,-1)+1,2), 32 &gt;DAY(EOMONTH(G24,0))+WEEKDAY(EOMONTH(G24,-1)+1,3)),"", 32 -WEEKDAY(EOMONTH(G24,-1)+1,2)+1)</f>
        <v>30</v>
      </c>
      <c r="E29" s="20">
        <f ca="1">IF(OR( 33 &lt;WEEKDAY(EOMONTH(G24,-1)+1,2), 33 &gt;DAY(EOMONTH(G24,0))+WEEKDAY(EOMONTH(G24,-1)+1,3)),"", 33 -WEEKDAY(EOMONTH(G24,-1)+1,2)+1)</f>
        <v>31</v>
      </c>
      <c r="F29" s="16" t="str">
        <f ca="1">IF(OR( 34 &lt;WEEKDAY(EOMONTH(G24,-1)+1,2), 34 &gt;DAY(EOMONTH(G24,0))+WEEKDAY(EOMONTH(G24,-1)+1,3)),"", 34 -WEEKDAY(EOMONTH(G24,-1)+1,2)+1)</f>
        <v/>
      </c>
      <c r="G29" s="133" t="str">
        <f ca="1">IF(OR( 35 &lt;WEEKDAY(EOMONTH(G24,-1)+1,2), 35 &gt;DAY(EOMONTH(G24,0))+WEEKDAY(EOMONTH(G24,-1)+1,3)),"", 35 -WEEKDAY(EOMONTH(G24,-1)+1,2)+1)</f>
        <v/>
      </c>
      <c r="H29" s="132">
        <f ca="1">IF(OR( 29 &lt;WEEKDAY(EOMONTH(N24,-1)+1,2), 29 &gt;DAY(EOMONTH(N24,0))+WEEKDAY(EOMONTH(N24,-1)+1,3)),"", 29 -WEEKDAY(EOMONTH(N24,-1)+1,2)+1)</f>
        <v>24</v>
      </c>
      <c r="I29" s="15">
        <f ca="1">IF(OR( 30 &lt;WEEKDAY(EOMONTH(N24,-1)+1,2), 30 &gt;DAY(EOMONTH(N24,0))+WEEKDAY(EOMONTH(N24,-1)+1,3)),"", 30 -WEEKDAY(EOMONTH(N24,-1)+1,2)+1)</f>
        <v>25</v>
      </c>
      <c r="J29" s="15">
        <f ca="1">IF(OR( 31 &lt;WEEKDAY(EOMONTH(N24,-1)+1,2), 31 &gt;DAY(EOMONTH(N24,0))+WEEKDAY(EOMONTH(N24,-1)+1,3)),"", 31 -WEEKDAY(EOMONTH(N24,-1)+1,2)+1)</f>
        <v>26</v>
      </c>
      <c r="K29" s="15">
        <f ca="1">IF(OR( 32 &lt;WEEKDAY(EOMONTH(N24,-1)+1,2), 32 &gt;DAY(EOMONTH(N24,0))+WEEKDAY(EOMONTH(N24,-1)+1,3)),"", 32 -WEEKDAY(EOMONTH(N24,-1)+1,2)+1)</f>
        <v>27</v>
      </c>
      <c r="L29" s="20">
        <f ca="1">IF(OR( 33 &lt;WEEKDAY(EOMONTH(N24,-1)+1,2), 33 &gt;DAY(EOMONTH(N24,0))+WEEKDAY(EOMONTH(N24,-1)+1,3)),"", 33 -WEEKDAY(EOMONTH(N24,-1)+1,2)+1)</f>
        <v>28</v>
      </c>
      <c r="M29" s="16">
        <f ca="1">IF(OR( 34 &lt;WEEKDAY(EOMONTH(N24,-1)+1,2), 34 &gt;DAY(EOMONTH(N24,0))+WEEKDAY(EOMONTH(N24,-1)+1,3)),"", 34 -WEEKDAY(EOMONTH(N24,-1)+1,2)+1)</f>
        <v>29</v>
      </c>
      <c r="N29" s="137">
        <f ca="1">IF(OR( 35 &lt;WEEKDAY(EOMONTH(N24,-1)+1,2), 35 &gt;DAY(EOMONTH(N24,0))+WEEKDAY(EOMONTH(N24,-1)+1,3)),"", 35 -WEEKDAY(EOMONTH(N24,-1)+1,2)+1)</f>
        <v>30</v>
      </c>
      <c r="O29" s="14">
        <f ca="1">IF(OR( 29 &lt;WEEKDAY(EOMONTH(U24,-1)+1,2), 29 &gt;DAY(EOMONTH(U24,0))+WEEKDAY(EOMONTH(U24,-1)+1,3)),"", 29 -WEEKDAY(EOMONTH(U24,-1)+1,2)+1)</f>
        <v>29</v>
      </c>
      <c r="P29" s="15">
        <f ca="1">IF(OR( 30 &lt;WEEKDAY(EOMONTH(U24,-1)+1,2), 30 &gt;DAY(EOMONTH(U24,0))+WEEKDAY(EOMONTH(U24,-1)+1,3)),"", 30 -WEEKDAY(EOMONTH(U24,-1)+1,2)+1)</f>
        <v>30</v>
      </c>
      <c r="Q29" s="15">
        <f ca="1">IF(OR( 31 &lt;WEEKDAY(EOMONTH(U24,-1)+1,2), 31 &gt;DAY(EOMONTH(U24,0))+WEEKDAY(EOMONTH(U24,-1)+1,3)),"", 31 -WEEKDAY(EOMONTH(U24,-1)+1,2)+1)</f>
        <v>31</v>
      </c>
      <c r="R29" s="15" t="str">
        <f ca="1">IF(OR( 32 &lt;WEEKDAY(EOMONTH(U24,-1)+1,2), 32 &gt;DAY(EOMONTH(U24,0))+WEEKDAY(EOMONTH(U24,-1)+1,3)),"", 32 -WEEKDAY(EOMONTH(U24,-1)+1,2)+1)</f>
        <v/>
      </c>
      <c r="S29" s="20" t="str">
        <f ca="1">IF(OR( 33 &lt;WEEKDAY(EOMONTH(U24,-1)+1,2), 33 &gt;DAY(EOMONTH(U24,0))+WEEKDAY(EOMONTH(U24,-1)+1,3)),"", 33 -WEEKDAY(EOMONTH(U24,-1)+1,2)+1)</f>
        <v/>
      </c>
      <c r="T29" s="16" t="str">
        <f ca="1">IF(OR( 34 &lt;WEEKDAY(EOMONTH(U24,-1)+1,2), 34 &gt;DAY(EOMONTH(U24,0))+WEEKDAY(EOMONTH(U24,-1)+1,3)),"", 34 -WEEKDAY(EOMONTH(U24,-1)+1,2)+1)</f>
        <v/>
      </c>
      <c r="U29" s="152" t="str">
        <f ca="1">IF(OR( 35 &lt;WEEKDAY(EOMONTH(U24,-1)+1,2), 35 &gt;DAY(EOMONTH(U24,0))+WEEKDAY(EOMONTH(U24,-1)+1,3)),"", 35 -WEEKDAY(EOMONTH(U24,-1)+1,2)+1)</f>
        <v/>
      </c>
      <c r="X29" s="59"/>
      <c r="Y29" s="59"/>
      <c r="Z29" s="59"/>
      <c r="AA29" s="120"/>
      <c r="AB29" s="59"/>
      <c r="AC29" s="59"/>
      <c r="AD29" s="59"/>
      <c r="AE29" s="59"/>
      <c r="AF29" s="120"/>
      <c r="AG29" s="59"/>
    </row>
    <row r="30" spans="1:33" ht="15.75" thickBot="1" x14ac:dyDescent="0.3">
      <c r="A30" s="153" t="str">
        <f ca="1">IF(OR( 36 &lt;WEEKDAY(EOMONTH(G24,-1)+1,2), 36 &gt;DAY(EOMONTH(G24,0))+WEEKDAY(EOMONTH(G24,-1)+1,3)),"", 36 -WEEKDAY(EOMONTH(G24,-1)+1,2)+1)</f>
        <v/>
      </c>
      <c r="B30" s="9" t="str">
        <f ca="1">IF(OR( 37 &lt;WEEKDAY(EOMONTH(G24,-1)+1,2), 37 &gt;DAY(EOMONTH(G24,0))+WEEKDAY(EOMONTH(G24,-1)+1,3)),"", 37 -WEEKDAY(EOMONTH(G24,-1)+1,2)+1)</f>
        <v/>
      </c>
      <c r="C30" s="9" t="str">
        <f ca="1">IF(OR( 38 &lt;WEEKDAY(EOMONTH(G24,-1)+1,2), 38 &gt;DAY(EOMONTH(G24,0))+WEEKDAY(EOMONTH(G24,-1)+1,3)),"", 38 -WEEKDAY(EOMONTH(G24,-1)+1,2)+1)</f>
        <v/>
      </c>
      <c r="D30" s="140" t="str">
        <f ca="1">IF(OR( 39 &lt;WEEKDAY(EOMONTH(G24,-1)+1,2), 39 &gt;DAY(EOMONTH(G24,0))+WEEKDAY(EOMONTH(G24,-1)+1,3)),"", 39 -WEEKDAY(EOMONTH(G24,-1)+1,2)+1)</f>
        <v/>
      </c>
      <c r="E30" s="141" t="str">
        <f ca="1">IF(OR( 40 &lt;WEEKDAY(EOMONTH(G24,-1)+1,2), 40 &gt;DAY(EOMONTH(G24,0))+WEEKDAY(EOMONTH(G24,-1)+1,3)),"", 40 -WEEKDAY(EOMONTH(G24,-1)+1,2)+1)</f>
        <v/>
      </c>
      <c r="F30" s="22" t="str">
        <f ca="1">IF(OR( 41 &lt;WEEKDAY(EOMONTH(G24,-1)+1,2), 41 &gt;DAY(EOMONTH(G24,0))+WEEKDAY(EOMONTH(G24,-1)+1,3)),"", 41 -WEEKDAY(EOMONTH(G24,-1)+1,2)+1)</f>
        <v/>
      </c>
      <c r="G30" s="135" t="str">
        <f ca="1">IF(OR( 42 &lt;WEEKDAY(EOMONTH(G24,-1)+1,2), 42 &gt;DAY(EOMONTH(G24,0))+WEEKDAY(EOMONTH(G24,-1)+1,3)),"", 42 -WEEKDAY(EOMONTH(G24,-1)+1,2)+1)</f>
        <v/>
      </c>
      <c r="H30" s="134" t="str">
        <f ca="1">IF(OR( 36 &lt;WEEKDAY(EOMONTH(N24,-1)+1,2), 36 &gt;DAY(EOMONTH(N24,0))+WEEKDAY(EOMONTH(N24,-1)+1,3)),"", 36 -WEEKDAY(EOMONTH(N24,-1)+1,2)+1)</f>
        <v/>
      </c>
      <c r="I30" s="9" t="str">
        <f ca="1">IF(OR( 37 &lt;WEEKDAY(EOMONTH(N24,-1)+1,2), 37 &gt;DAY(EOMONTH(N24,0))+WEEKDAY(EOMONTH(N24,-1)+1,3)),"", 37 -WEEKDAY(EOMONTH(N24,-1)+1,2)+1)</f>
        <v/>
      </c>
      <c r="J30" s="9" t="str">
        <f ca="1">IF(OR( 38 &lt;WEEKDAY(EOMONTH(N24,-1)+1,2), 38 &gt;DAY(EOMONTH(N24,0))+WEEKDAY(EOMONTH(N24,-1)+1,3)),"", 38 -WEEKDAY(EOMONTH(N24,-1)+1,2)+1)</f>
        <v/>
      </c>
      <c r="K30" s="9" t="str">
        <f ca="1">IF(OR( 39 &lt;WEEKDAY(EOMONTH(N24,-1)+1,2), 39 &gt;DAY(EOMONTH(N24,0))+WEEKDAY(EOMONTH(N24,-1)+1,3)),"", 39 -WEEKDAY(EOMONTH(N24,-1)+1,2)+1)</f>
        <v/>
      </c>
      <c r="L30" s="139" t="str">
        <f ca="1">IF(OR( 40 &lt;WEEKDAY(EOMONTH(N24,-1)+1,2), 40 &gt;DAY(EOMONTH(N24,0))+WEEKDAY(EOMONTH(N24,-1)+1,3)),"", 40 -WEEKDAY(EOMONTH(N24,-1)+1,2)+1)</f>
        <v/>
      </c>
      <c r="M30" s="22" t="str">
        <f ca="1">IF(OR( 41 &lt;WEEKDAY(EOMONTH(N24,-1)+1,2), 41 &gt;DAY(EOMONTH(N24,0))+WEEKDAY(EOMONTH(N24,-1)+1,3)),"", 41 -WEEKDAY(EOMONTH(N24,-1)+1,2)+1)</f>
        <v/>
      </c>
      <c r="N30" s="138" t="str">
        <f ca="1">IF(OR( 42 &lt;WEEKDAY(EOMONTH(N24,-1)+1,2), 42 &gt;DAY(EOMONTH(N24,0))+WEEKDAY(EOMONTH(N24,-1)+1,3)),"", 42 -WEEKDAY(EOMONTH(N24,-1)+1,2)+1)</f>
        <v/>
      </c>
      <c r="O30" s="8" t="str">
        <f ca="1">IF(OR( 36 &lt;WEEKDAY(EOMONTH(U24,-1)+1,2), 36 &gt;DAY(EOMONTH(U24,0))+WEEKDAY(EOMONTH(U24,-1)+1,3)),"", 36 -WEEKDAY(EOMONTH(U24,-1)+1,2)+1)</f>
        <v/>
      </c>
      <c r="P30" s="9" t="str">
        <f ca="1">IF(OR( 37 &lt;WEEKDAY(EOMONTH(U24,-1)+1,2), 37 &gt;DAY(EOMONTH(U24,0))+WEEKDAY(EOMONTH(U24,-1)+1,3)),"", 37 -WEEKDAY(EOMONTH(U24,-1)+1,2)+1)</f>
        <v/>
      </c>
      <c r="Q30" s="9" t="str">
        <f ca="1">IF(OR( 38 &lt;WEEKDAY(EOMONTH(U24,-1)+1,2), 38 &gt;DAY(EOMONTH(U24,0))+WEEKDAY(EOMONTH(U24,-1)+1,3)),"", 38 -WEEKDAY(EOMONTH(U24,-1)+1,2)+1)</f>
        <v/>
      </c>
      <c r="R30" s="9" t="str">
        <f ca="1">IF(OR( 39 &lt;WEEKDAY(EOMONTH(U24,-1)+1,2), 39 &gt;DAY(EOMONTH(U24,0))+WEEKDAY(EOMONTH(U24,-1)+1,3)),"", 39 -WEEKDAY(EOMONTH(U24,-1)+1,2)+1)</f>
        <v/>
      </c>
      <c r="S30" s="139" t="str">
        <f ca="1">IF(OR( 40 &lt;WEEKDAY(EOMONTH(U24,-1)+1,2), 40 &gt;DAY(EOMONTH(U24,0))+WEEKDAY(EOMONTH(U24,-1)+1,3)),"", 40 -WEEKDAY(EOMONTH(U24,-1)+1,2)+1)</f>
        <v/>
      </c>
      <c r="T30" s="22" t="str">
        <f ca="1">IF(OR( 41 &lt;WEEKDAY(EOMONTH(U24,-1)+1,2), 41 &gt;DAY(EOMONTH(U24,0))+WEEKDAY(EOMONTH(U24,-1)+1,3)),"", 41 -WEEKDAY(EOMONTH(U24,-1)+1,2)+1)</f>
        <v/>
      </c>
      <c r="U30" s="154" t="str">
        <f ca="1">IF(OR( 42 &lt;WEEKDAY(EOMONTH(U24,-1)+1,2), 42 &gt;DAY(EOMONTH(U24,0))+WEEKDAY(EOMONTH(U24,-1)+1,3)),"", 42 -WEEKDAY(EOMONTH(U24,-1)+1,2)+1)</f>
        <v/>
      </c>
      <c r="X30" s="59"/>
      <c r="Y30" s="59"/>
      <c r="Z30" s="59"/>
      <c r="AA30" s="120"/>
      <c r="AB30" s="59"/>
      <c r="AC30" s="59"/>
      <c r="AD30" s="59"/>
      <c r="AE30" s="59"/>
      <c r="AF30" s="120"/>
      <c r="AG30" s="59"/>
    </row>
    <row r="31" spans="1:33" x14ac:dyDescent="0.25">
      <c r="A31" s="168" t="s">
        <v>9</v>
      </c>
      <c r="B31" s="169" t="s">
        <v>10</v>
      </c>
      <c r="C31" s="169" t="s">
        <v>11</v>
      </c>
      <c r="D31" s="169" t="s">
        <v>12</v>
      </c>
      <c r="E31" s="169" t="s">
        <v>13</v>
      </c>
      <c r="F31" s="169" t="s">
        <v>14</v>
      </c>
      <c r="G31" s="170" t="s">
        <v>15</v>
      </c>
      <c r="H31" s="171" t="s">
        <v>9</v>
      </c>
      <c r="I31" s="169" t="s">
        <v>10</v>
      </c>
      <c r="J31" s="169" t="s">
        <v>11</v>
      </c>
      <c r="K31" s="169" t="s">
        <v>12</v>
      </c>
      <c r="L31" s="169" t="s">
        <v>13</v>
      </c>
      <c r="M31" s="169" t="s">
        <v>14</v>
      </c>
      <c r="N31" s="172" t="s">
        <v>15</v>
      </c>
      <c r="O31" s="173" t="s">
        <v>9</v>
      </c>
      <c r="P31" s="169" t="s">
        <v>10</v>
      </c>
      <c r="Q31" s="169" t="s">
        <v>11</v>
      </c>
      <c r="R31" s="169" t="s">
        <v>12</v>
      </c>
      <c r="S31" s="169" t="s">
        <v>13</v>
      </c>
      <c r="T31" s="169" t="s">
        <v>14</v>
      </c>
      <c r="U31" s="174" t="s">
        <v>15</v>
      </c>
      <c r="X31" s="59"/>
      <c r="Y31" s="59"/>
      <c r="Z31" s="59"/>
      <c r="AA31" s="120"/>
      <c r="AB31" s="59"/>
      <c r="AC31" s="59"/>
      <c r="AD31" s="59"/>
      <c r="AE31" s="59"/>
      <c r="AF31" s="120"/>
      <c r="AG31" s="59"/>
    </row>
    <row r="32" spans="1:33" x14ac:dyDescent="0.25"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X32" s="59"/>
      <c r="Y32" s="59"/>
      <c r="Z32" s="59"/>
      <c r="AA32" s="120"/>
      <c r="AB32" s="59"/>
      <c r="AC32" s="59"/>
      <c r="AD32" s="59"/>
      <c r="AE32" s="59"/>
      <c r="AF32" s="120"/>
      <c r="AG32" s="59"/>
    </row>
    <row r="33" spans="8:33" x14ac:dyDescent="0.25"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X33" s="59"/>
      <c r="Y33" s="59"/>
      <c r="Z33" s="59"/>
      <c r="AA33" s="120"/>
      <c r="AB33" s="59"/>
      <c r="AC33" s="59"/>
      <c r="AD33" s="59"/>
      <c r="AE33" s="59"/>
      <c r="AF33" s="120"/>
      <c r="AG33" s="59"/>
    </row>
    <row r="34" spans="8:33" x14ac:dyDescent="0.25"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X34" s="59"/>
      <c r="Y34" s="59"/>
      <c r="Z34" s="59"/>
      <c r="AA34" s="120"/>
      <c r="AB34" s="59"/>
      <c r="AC34" s="59"/>
      <c r="AD34" s="59"/>
      <c r="AE34" s="59"/>
      <c r="AF34" s="120"/>
      <c r="AG34" s="59"/>
    </row>
    <row r="35" spans="8:33" x14ac:dyDescent="0.25"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X35" s="59"/>
      <c r="Y35" s="59"/>
      <c r="Z35" s="59"/>
      <c r="AA35" s="120"/>
      <c r="AB35" s="59"/>
      <c r="AC35" s="59"/>
      <c r="AD35" s="59"/>
      <c r="AE35" s="59"/>
      <c r="AF35" s="120"/>
      <c r="AG35" s="59"/>
    </row>
    <row r="36" spans="8:33" x14ac:dyDescent="0.25"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X36" s="59"/>
      <c r="Y36" s="59"/>
      <c r="Z36" s="59"/>
      <c r="AA36" s="120"/>
      <c r="AB36" s="59"/>
      <c r="AC36" s="59"/>
      <c r="AD36" s="59"/>
      <c r="AE36" s="59"/>
      <c r="AF36" s="120"/>
      <c r="AG36" s="59"/>
    </row>
    <row r="37" spans="8:33" x14ac:dyDescent="0.25"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X37" s="59"/>
      <c r="Y37" s="59"/>
      <c r="Z37" s="59"/>
      <c r="AA37" s="120"/>
      <c r="AB37" s="59"/>
      <c r="AC37" s="59"/>
      <c r="AD37" s="59"/>
      <c r="AE37" s="59"/>
      <c r="AF37" s="120"/>
      <c r="AG37" s="59"/>
    </row>
    <row r="38" spans="8:33" x14ac:dyDescent="0.25"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X38" s="59"/>
      <c r="Y38" s="59"/>
      <c r="Z38" s="59"/>
      <c r="AA38" s="120"/>
      <c r="AB38" s="59"/>
      <c r="AC38" s="59"/>
      <c r="AD38" s="59"/>
      <c r="AE38" s="59"/>
      <c r="AF38" s="120"/>
      <c r="AG38" s="59"/>
    </row>
  </sheetData>
  <mergeCells count="13">
    <mergeCell ref="A1:U1"/>
    <mergeCell ref="B3:F3"/>
    <mergeCell ref="I3:M3"/>
    <mergeCell ref="P3:T3"/>
    <mergeCell ref="P10:T10"/>
    <mergeCell ref="I10:M10"/>
    <mergeCell ref="B10:F10"/>
    <mergeCell ref="P17:T17"/>
    <mergeCell ref="I17:M17"/>
    <mergeCell ref="B17:F17"/>
    <mergeCell ref="B24:F24"/>
    <mergeCell ref="I24:M24"/>
    <mergeCell ref="P24:T24"/>
  </mergeCells>
  <conditionalFormatting sqref="A4:G9">
    <cfRule type="expression" dxfId="35" priority="49">
      <formula>IFERROR(MATCH(CONCATENATE(A4,".",MONTH($G$3)),$AA$2:$AA$12,0),0)</formula>
    </cfRule>
    <cfRule type="expression" dxfId="34" priority="50">
      <formula>IFERROR(MATCH(CONCATENATE(A4,".",MONTH($G$3)),$AA$14:$AA$24,0),0)</formula>
    </cfRule>
  </conditionalFormatting>
  <conditionalFormatting sqref="H4:N9">
    <cfRule type="expression" dxfId="33" priority="21">
      <formula>IFERROR(MATCH(CONCATENATE(H4,".",MONTH($N$3)),$AA$14:$AA$24,0),0)</formula>
    </cfRule>
    <cfRule type="expression" dxfId="32" priority="22">
      <formula>IFERROR(MATCH(CONCATENATE(H4,".",MONTH($N$3)),$AA$2:$AA$12,0),0)</formula>
    </cfRule>
  </conditionalFormatting>
  <conditionalFormatting sqref="O4:U9">
    <cfRule type="expression" dxfId="31" priority="18">
      <formula>IFERROR(MATCH(CONCATENATE(O4,".",MONTH($U$3)),$AA$2:$AA$12,0),0)</formula>
    </cfRule>
    <cfRule type="expression" dxfId="30" priority="20">
      <formula>IFERROR(MATCH(CONCATENATE(O4,".",MONTH($U$3)),$AA$14:$AA$24,0),0)</formula>
    </cfRule>
  </conditionalFormatting>
  <conditionalFormatting sqref="A11:G16">
    <cfRule type="expression" dxfId="29" priority="17">
      <formula>IFERROR(MATCH(CONCATENATE(A11,".",MONTH($G$10)),$AA$2:$AA$12,0),0)</formula>
    </cfRule>
    <cfRule type="expression" dxfId="28" priority="19">
      <formula>IFERROR(MATCH(CONCATENATE(A11,".",MONTH($G$10)),$AA$14:$AA$24,0),0)</formula>
    </cfRule>
  </conditionalFormatting>
  <conditionalFormatting sqref="H11:N16">
    <cfRule type="expression" dxfId="27" priority="8">
      <formula>IFERROR(MATCH(CONCATENATE(H11,".",MONTH($N$10)),$AA$14:$AA$24,0),0)</formula>
    </cfRule>
    <cfRule type="expression" dxfId="26" priority="16">
      <formula>IFERROR(MATCH(CONCATENATE(H11,".",MONTH($N$10)),$AA$2:$AA$12,0),0)</formula>
    </cfRule>
  </conditionalFormatting>
  <conditionalFormatting sqref="O11:U16">
    <cfRule type="expression" dxfId="25" priority="7">
      <formula>IFERROR(MATCH(CONCATENATE(O11,".",MONTH($U$10)),$AA$14:$AA$24,0),0)</formula>
    </cfRule>
    <cfRule type="expression" dxfId="24" priority="15">
      <formula>IFERROR(MATCH(CONCATENATE(O11,".",MONTH($U$10)),$AA$2:$AA$12,0),0)</formula>
    </cfRule>
  </conditionalFormatting>
  <conditionalFormatting sqref="A18:G23">
    <cfRule type="expression" dxfId="23" priority="6">
      <formula>IFERROR(MATCH(CONCATENATE(A18,".",MONTH($G$17)),$AA$14:$AA$24,0),0)</formula>
    </cfRule>
    <cfRule type="expression" dxfId="22" priority="14">
      <formula>IFERROR(MATCH(CONCATENATE(A18,".",MONTH($G$17)),$AA$2:$AA$12,0),0)</formula>
    </cfRule>
  </conditionalFormatting>
  <conditionalFormatting sqref="H18:N23">
    <cfRule type="expression" dxfId="21" priority="5">
      <formula>IFERROR(MATCH(CONCATENATE(H18,".",MONTH($N$17)),$AA$14:$AA$24,0),0)</formula>
    </cfRule>
    <cfRule type="expression" dxfId="20" priority="13">
      <formula>IFERROR(MATCH(CONCATENATE(H18,".",MONTH($N$17)),$AA$2:$AA$12,0),0)</formula>
    </cfRule>
  </conditionalFormatting>
  <conditionalFormatting sqref="O18:U23">
    <cfRule type="expression" dxfId="19" priority="4">
      <formula>IFERROR(MATCH(CONCATENATE(O18,".",MONTH($U$17)),$AA$14:$AA$24,0),0)</formula>
    </cfRule>
    <cfRule type="expression" dxfId="18" priority="12">
      <formula>IFERROR(MATCH(CONCATENATE(O18,".",MONTH($U$17)),$AA$2:$AA$12,0),0)</formula>
    </cfRule>
  </conditionalFormatting>
  <conditionalFormatting sqref="A25:G30">
    <cfRule type="expression" dxfId="17" priority="3">
      <formula>IFERROR(MATCH(CONCATENATE(A25,".",MONTH($G$24)),$AA$14:$AA$24,0),0)</formula>
    </cfRule>
    <cfRule type="expression" dxfId="16" priority="11">
      <formula>IFERROR(MATCH(CONCATENATE(A25,".",MONTH($G$24)),$AA$2:$AA$12,0),0)</formula>
    </cfRule>
  </conditionalFormatting>
  <conditionalFormatting sqref="H25:N30">
    <cfRule type="expression" dxfId="15" priority="2">
      <formula>IFERROR(MATCH(CONCATENATE(H25,".",MONTH($N$24)),$AA$14:$AA$24,0),0)</formula>
    </cfRule>
    <cfRule type="expression" dxfId="14" priority="10">
      <formula>IFERROR(MATCH(CONCATENATE(H25,".",MONTH($N$24)),$AA$2:$AA$12,0),0)</formula>
    </cfRule>
  </conditionalFormatting>
  <conditionalFormatting sqref="O25:U30">
    <cfRule type="expression" dxfId="13" priority="1">
      <formula>IFERROR(MATCH(CONCATENATE(O25,".",MONTH($U$24)),$AA$14:$AA$24,0),0)</formula>
    </cfRule>
    <cfRule type="expression" dxfId="12" priority="9">
      <formula>IFERROR(MATCH(CONCATENATE(O25,".",MONTH($U$24)),$AA$2:$AA$12,0),0)</formula>
    </cfRule>
  </conditionalFormatting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58"/>
  <sheetViews>
    <sheetView showGridLines="0" view="pageLayout" zoomScaleNormal="100" workbookViewId="0">
      <selection activeCell="B1" sqref="B1"/>
    </sheetView>
  </sheetViews>
  <sheetFormatPr defaultRowHeight="15" x14ac:dyDescent="0.25"/>
  <cols>
    <col min="1" max="1" width="16" style="242" customWidth="1"/>
    <col min="2" max="2" width="4.5703125" style="247" customWidth="1"/>
    <col min="3" max="3" width="16" customWidth="1"/>
    <col min="4" max="4" width="4.5703125" style="247" customWidth="1"/>
    <col min="5" max="5" width="16" customWidth="1"/>
    <col min="6" max="6" width="4.5703125" style="247" customWidth="1"/>
    <col min="7" max="7" width="16" customWidth="1"/>
    <col min="8" max="8" width="4.5703125" style="247" customWidth="1"/>
    <col min="9" max="9" width="16" customWidth="1"/>
    <col min="10" max="10" width="4.5703125" style="247" customWidth="1"/>
    <col min="11" max="11" width="16" customWidth="1"/>
    <col min="12" max="12" width="4.5703125" style="247" customWidth="1"/>
    <col min="13" max="13" width="16" customWidth="1"/>
    <col min="14" max="14" width="4.5703125" style="247" customWidth="1"/>
    <col min="16" max="16" width="10.140625" bestFit="1" customWidth="1"/>
  </cols>
  <sheetData>
    <row r="1" spans="1:16" s="248" customFormat="1" x14ac:dyDescent="0.25">
      <c r="A1" s="250" t="s">
        <v>69</v>
      </c>
      <c r="B1" s="246">
        <v>0</v>
      </c>
      <c r="C1" s="401"/>
      <c r="D1" s="401"/>
      <c r="E1" s="399" t="str">
        <f ca="1">CONCATENATE(VLOOKUP(MONTH(  M1  ),месяцы,2)," ",YEAR(M1))</f>
        <v>Январь 2014</v>
      </c>
      <c r="F1" s="399"/>
      <c r="G1" s="399"/>
      <c r="H1" s="399"/>
      <c r="I1" s="399"/>
      <c r="J1" s="399"/>
      <c r="K1" s="400">
        <f ca="1">M1 - WEEKDAY(M1, 2)</f>
        <v>41651</v>
      </c>
      <c r="L1" s="400"/>
      <c r="M1" s="400">
        <f ca="1">TODAY()+B1*7</f>
        <v>41655</v>
      </c>
      <c r="N1" s="400"/>
    </row>
    <row r="2" spans="1:16" ht="18.75" customHeight="1" x14ac:dyDescent="0.25">
      <c r="A2" s="243" t="str">
        <f ca="1">CONCATENATE(VLOOKUP(MONTH(B2),месяцы,2),",")</f>
        <v>Январь,</v>
      </c>
      <c r="B2" s="244">
        <f ca="1">$K$1+1</f>
        <v>41652</v>
      </c>
      <c r="C2" s="243" t="str">
        <f ca="1">IF(OR(EOMONTH(D2,0)=D2,EOMONTH(D2,-1)+1=D2),CONCATENATE(VLOOKUP(MONTH(D2),месяцы,2),","),"")</f>
        <v/>
      </c>
      <c r="D2" s="244">
        <f ca="1">$K$1+2</f>
        <v>41653</v>
      </c>
      <c r="E2" s="243" t="str">
        <f ca="1">IF(OR(EOMONTH(F2,0)=F2,EOMONTH(F2,-1)+1=F2),CONCATENATE(VLOOKUP(MONTH(F2),месяцы,2),","),"")</f>
        <v/>
      </c>
      <c r="F2" s="244">
        <f ca="1">$K$1+3</f>
        <v>41654</v>
      </c>
      <c r="G2" s="243" t="str">
        <f ca="1">IF(OR(EOMONTH(H2,0)=H2,EOMONTH(H2,-1)+1=H2),CONCATENATE(VLOOKUP(MONTH(H2),месяцы,2),","),"")</f>
        <v/>
      </c>
      <c r="H2" s="244">
        <f ca="1">$K$1+4</f>
        <v>41655</v>
      </c>
      <c r="I2" s="243" t="str">
        <f ca="1">IF(OR(EOMONTH(J2,0)=J2,EOMONTH(J2,-1)+1=J2),CONCATENATE(VLOOKUP(MONTH(J2),месяцы,2),","),"")</f>
        <v/>
      </c>
      <c r="J2" s="244">
        <f ca="1">$K$1+5</f>
        <v>41656</v>
      </c>
      <c r="K2" s="249" t="str">
        <f ca="1">IF(OR(EOMONTH(L2,0)=L2,EOMONTH(L2,-1)+1=L2),CONCATENATE(VLOOKUP(MONTH(L2),месяцы,2),","),"")</f>
        <v/>
      </c>
      <c r="L2" s="245">
        <f ca="1">$K$1+6</f>
        <v>41657</v>
      </c>
      <c r="M2" s="249" t="str">
        <f ca="1">IF(OR(EOMONTH(N2,0)=N2,EOMONTH(N2,-1)+1=N2),CONCATENATE(VLOOKUP(MONTH(N2),месяцы,2),","),"")</f>
        <v/>
      </c>
      <c r="N2" s="245">
        <f ca="1">$K$1+7</f>
        <v>41658</v>
      </c>
      <c r="P2" s="60"/>
    </row>
    <row r="3" spans="1:16" s="223" customFormat="1" ht="75" customHeight="1" x14ac:dyDescent="0.25">
      <c r="A3" s="395" t="str">
        <f ca="1">IFERROR(VLOOKUP(B2,все_основные,2,FALSE),IFERROR(CONCATENATE("Выходной за ",VLOOKUP(B2,все_переносы,2,FALSE)),""))</f>
        <v/>
      </c>
      <c r="B3" s="396"/>
      <c r="C3" s="395" t="str">
        <f ca="1">IFERROR(VLOOKUP(D2,все_основные,2,FALSE),IFERROR(CONCATENATE("Выходной за ",VLOOKUP(D2,все_переносы,2,FALSE)),""))</f>
        <v/>
      </c>
      <c r="D3" s="396"/>
      <c r="E3" s="395" t="str">
        <f ca="1">IFERROR(VLOOKUP(F2,все_основные,2,FALSE),IFERROR(CONCATENATE("Выходной за ",VLOOKUP(F2,все_переносы,2,FALSE)),""))</f>
        <v/>
      </c>
      <c r="F3" s="396"/>
      <c r="G3" s="395" t="str">
        <f ca="1">IFERROR(VLOOKUP(H2,все_основные,2,FALSE),IFERROR(CONCATENATE("Выходной за ",VLOOKUP(H2,все_переносы,2,FALSE)),""))</f>
        <v/>
      </c>
      <c r="H3" s="396"/>
      <c r="I3" s="395" t="str">
        <f ca="1">IFERROR(VLOOKUP(J2,все_основные,2,FALSE),IFERROR(CONCATENATE("Выходной за ",VLOOKUP(J2,все_переносы,2,FALSE)),""))</f>
        <v/>
      </c>
      <c r="J3" s="396"/>
      <c r="K3" s="397" t="str">
        <f ca="1">IFERROR(VLOOKUP(L2,все_основные,2,FALSE),IFERROR(CONCATENATE("Выходной за ",VLOOKUP(L2,все_переносы,2,FALSE)),""))</f>
        <v/>
      </c>
      <c r="L3" s="398"/>
      <c r="M3" s="397" t="str">
        <f ca="1">IFERROR(VLOOKUP(N2,все_основные,2,FALSE),IFERROR(CONCATENATE("Выходной за ",VLOOKUP(N2,все_переносы,2,FALSE)),""))</f>
        <v/>
      </c>
      <c r="N3" s="398"/>
    </row>
    <row r="4" spans="1:16" ht="18.75" customHeight="1" x14ac:dyDescent="0.25">
      <c r="A4" s="242" t="str">
        <f ca="1">IF(OR(EOMONTH(B4,0)=B4,EOMONTH(B4,-1)+1=B4),CONCATENATE(VLOOKUP(MONTH(B4),месяцы,2),","),"")</f>
        <v/>
      </c>
      <c r="B4" s="239">
        <f ca="1">$K$1+8</f>
        <v>41659</v>
      </c>
      <c r="C4" s="237" t="str">
        <f ca="1">IF(OR(EOMONTH(D4,0)=D4,EOMONTH(D4,-1)+1=D4),CONCATENATE(VLOOKUP(MONTH(D4),месяцы,2),","),"")</f>
        <v/>
      </c>
      <c r="D4" s="239">
        <f ca="1">$K$1+9</f>
        <v>41660</v>
      </c>
      <c r="E4" s="237" t="str">
        <f ca="1">IF(OR(EOMONTH(F4,0)=F4,EOMONTH(F4,-1)+1=F4),CONCATENATE(VLOOKUP(MONTH(F4),месяцы,2),","),"")</f>
        <v/>
      </c>
      <c r="F4" s="239">
        <f ca="1">$K$1+10</f>
        <v>41661</v>
      </c>
      <c r="G4" s="237" t="str">
        <f ca="1">IF(OR(EOMONTH(H4,0)=H4,EOMONTH(H4,-1)+1=H4),CONCATENATE(VLOOKUP(MONTH(H4),месяцы,2),","),"")</f>
        <v/>
      </c>
      <c r="H4" s="239">
        <f ca="1">$K$1+11</f>
        <v>41662</v>
      </c>
      <c r="I4" s="237" t="str">
        <f ca="1">IF(OR(EOMONTH(J4,0)=J4,EOMONTH(J4,-1)+1=J4),CONCATENATE(VLOOKUP(MONTH(J4),месяцы,2),","),"")</f>
        <v/>
      </c>
      <c r="J4" s="239">
        <f ca="1">$K$1+12</f>
        <v>41663</v>
      </c>
      <c r="K4" s="238" t="str">
        <f ca="1">IF(OR(EOMONTH(L4,0)=L4,EOMONTH(L4,-1)+1=L4),CONCATENATE(VLOOKUP(MONTH(L4),месяцы,2),","),"")</f>
        <v/>
      </c>
      <c r="L4" s="240">
        <f ca="1">$K$1+13</f>
        <v>41664</v>
      </c>
      <c r="M4" s="238" t="str">
        <f ca="1">IF(OR(EOMONTH(N4,0)=N4,EOMONTH(N4,-1)+1=N4),CONCATENATE(VLOOKUP(MONTH(N4),месяцы,2),","),"")</f>
        <v/>
      </c>
      <c r="N4" s="240">
        <f ca="1">$K$1+14</f>
        <v>41665</v>
      </c>
    </row>
    <row r="5" spans="1:16" s="223" customFormat="1" ht="75" customHeight="1" x14ac:dyDescent="0.25">
      <c r="A5" s="395" t="str">
        <f ca="1">IFERROR(VLOOKUP(B4,все_основные,2,FALSE),IFERROR(CONCATENATE("Выходной за ",VLOOKUP(B4,все_переносы,2,FALSE)),""))</f>
        <v/>
      </c>
      <c r="B5" s="396"/>
      <c r="C5" s="395" t="str">
        <f ca="1">IFERROR(VLOOKUP(D4,все_основные,2,FALSE),IFERROR(CONCATENATE("Выходной за ",VLOOKUP(D4,все_переносы,2,FALSE)),""))</f>
        <v/>
      </c>
      <c r="D5" s="396"/>
      <c r="E5" s="395" t="str">
        <f ca="1">IFERROR(VLOOKUP(F4,все_основные,2,FALSE),IFERROR(CONCATENATE("Выходной за ",VLOOKUP(F4,все_переносы,2,FALSE)),""))</f>
        <v/>
      </c>
      <c r="F5" s="396"/>
      <c r="G5" s="395" t="str">
        <f ca="1">IFERROR(VLOOKUP(H4,все_основные,2,FALSE),IFERROR(CONCATENATE("Выходной за ",VLOOKUP(H4,все_переносы,2,FALSE)),""))</f>
        <v/>
      </c>
      <c r="H5" s="396"/>
      <c r="I5" s="395" t="str">
        <f ca="1">IFERROR(VLOOKUP(J4,все_основные,2,FALSE),IFERROR(CONCATENATE("Выходной за ",VLOOKUP(J4,все_переносы,2,FALSE)),""))</f>
        <v/>
      </c>
      <c r="J5" s="396"/>
      <c r="K5" s="397" t="str">
        <f ca="1">IFERROR(VLOOKUP(L4,все_основные,2,FALSE),IFERROR(CONCATENATE("Выходной за ",VLOOKUP(L4,все_переносы,2,FALSE)),""))</f>
        <v/>
      </c>
      <c r="L5" s="398"/>
      <c r="M5" s="397" t="str">
        <f ca="1">IFERROR(VLOOKUP(N4,все_основные,2,FALSE),IFERROR(CONCATENATE("Выходной за ",VLOOKUP(N4,все_переносы,2,FALSE)),""))</f>
        <v/>
      </c>
      <c r="N5" s="398"/>
    </row>
    <row r="6" spans="1:16" ht="18.75" customHeight="1" x14ac:dyDescent="0.25">
      <c r="A6" s="241" t="str">
        <f ca="1">IF(OR(EOMONTH(B6,0)=B6,EOMONTH(B6,-1)+1=B6),CONCATENATE(VLOOKUP(MONTH(B6),месяцы,2),","),"")</f>
        <v/>
      </c>
      <c r="B6" s="239">
        <f ca="1">$K$1+15</f>
        <v>41666</v>
      </c>
      <c r="C6" s="237" t="str">
        <f ca="1">IF(OR(EOMONTH(D6,0)=D6,EOMONTH(D6,-1)+1=D6),CONCATENATE(VLOOKUP(MONTH(D6),месяцы,2),","),"")</f>
        <v/>
      </c>
      <c r="D6" s="239">
        <f ca="1">$K$1+16</f>
        <v>41667</v>
      </c>
      <c r="E6" s="237" t="str">
        <f ca="1">IF(OR(EOMONTH(F6,0)=F6,EOMONTH(F6,-1)+1=F6),CONCATENATE(VLOOKUP(MONTH(F6),месяцы,2),","),"")</f>
        <v/>
      </c>
      <c r="F6" s="239">
        <f ca="1">$K$1+17</f>
        <v>41668</v>
      </c>
      <c r="G6" s="237" t="str">
        <f ca="1">IF(OR(EOMONTH(H6,0)=H6,EOMONTH(H6,-1)+1=H6),CONCATENATE(VLOOKUP(MONTH(H6),месяцы,2),","),"")</f>
        <v/>
      </c>
      <c r="H6" s="239">
        <f ca="1">$K$1+18</f>
        <v>41669</v>
      </c>
      <c r="I6" s="237" t="str">
        <f ca="1">IF(OR(EOMONTH(J6,0)=J6,EOMONTH(J6,-1)+1=J6),CONCATENATE(VLOOKUP(MONTH(J6),месяцы,2),","),"")</f>
        <v>Январь,</v>
      </c>
      <c r="J6" s="239">
        <f ca="1">$K$1+19</f>
        <v>41670</v>
      </c>
      <c r="K6" s="238" t="str">
        <f ca="1">IF(OR(EOMONTH(L6,0)=L6,EOMONTH(L6,-1)+1=L6),CONCATENATE(VLOOKUP(MONTH(L6),месяцы,2),","),"")</f>
        <v>Февраль,</v>
      </c>
      <c r="L6" s="240">
        <f ca="1">$K$1+20</f>
        <v>41671</v>
      </c>
      <c r="M6" s="238" t="str">
        <f ca="1">IF(OR(EOMONTH(N6,0)=N6,EOMONTH(N6,-1)+1=N6),CONCATENATE(VLOOKUP(MONTH(N6),месяцы,2),","),"")</f>
        <v/>
      </c>
      <c r="N6" s="240">
        <f ca="1">$K$1+21</f>
        <v>41672</v>
      </c>
    </row>
    <row r="7" spans="1:16" s="223" customFormat="1" ht="75" customHeight="1" x14ac:dyDescent="0.25">
      <c r="A7" s="395" t="str">
        <f ca="1">IFERROR(VLOOKUP(B6,все_основные,2,FALSE),IFERROR(CONCATENATE("Выходной за ",VLOOKUP(B6,все_переносы,2,FALSE)),""))</f>
        <v/>
      </c>
      <c r="B7" s="396"/>
      <c r="C7" s="395" t="str">
        <f ca="1">IFERROR(VLOOKUP(D6,все_основные,2,FALSE),IFERROR(CONCATENATE("Выходной за ",VLOOKUP(D6,все_переносы,2,FALSE)),""))</f>
        <v/>
      </c>
      <c r="D7" s="396"/>
      <c r="E7" s="395" t="str">
        <f ca="1">IFERROR(VLOOKUP(F6,все_основные,2,FALSE),IFERROR(CONCATENATE("Выходной за ",VLOOKUP(F6,все_переносы,2,FALSE)),""))</f>
        <v/>
      </c>
      <c r="F7" s="396"/>
      <c r="G7" s="395" t="str">
        <f ca="1">IFERROR(VLOOKUP(H6,все_основные,2,FALSE),IFERROR(CONCATENATE("Выходной за ",VLOOKUP(H6,все_переносы,2,FALSE)),""))</f>
        <v/>
      </c>
      <c r="H7" s="396"/>
      <c r="I7" s="395" t="str">
        <f ca="1">IFERROR(VLOOKUP(J6,все_основные,2,FALSE),IFERROR(CONCATENATE("Выходной за ",VLOOKUP(J6,все_переносы,2,FALSE)),""))</f>
        <v/>
      </c>
      <c r="J7" s="396"/>
      <c r="K7" s="397" t="str">
        <f ca="1">IFERROR(VLOOKUP(L6,все_основные,2,FALSE),IFERROR(CONCATENATE("Выходной за ",VLOOKUP(L6,все_переносы,2,FALSE)),""))</f>
        <v/>
      </c>
      <c r="L7" s="398"/>
      <c r="M7" s="397" t="str">
        <f ca="1">IFERROR(VLOOKUP(N6,все_основные,2,FALSE),IFERROR(CONCATENATE("Выходной за ",VLOOKUP(N6,все_переносы,2,FALSE)),""))</f>
        <v/>
      </c>
      <c r="N7" s="398"/>
    </row>
    <row r="8" spans="1:16" ht="18.75" customHeight="1" x14ac:dyDescent="0.25">
      <c r="A8" s="241" t="str">
        <f ca="1">IF(OR(EOMONTH(B8,0)=B8,EOMONTH(B8,-1)+1=B8),CONCATENATE(VLOOKUP(MONTH(B8),месяцы,2),","),"")</f>
        <v/>
      </c>
      <c r="B8" s="239">
        <f ca="1">$K$1+22</f>
        <v>41673</v>
      </c>
      <c r="C8" s="237" t="str">
        <f ca="1">IF(OR(EOMONTH(D8,0)=D8,EOMONTH(D8,-1)+1=D8),CONCATENATE(VLOOKUP(MONTH(D8),месяцы,2),","),"")</f>
        <v/>
      </c>
      <c r="D8" s="239">
        <f ca="1">$K$1+23</f>
        <v>41674</v>
      </c>
      <c r="E8" s="237" t="str">
        <f ca="1">IF(OR(EOMONTH(F8,0)=F8,EOMONTH(F8,-1)+1=F8),CONCATENATE(VLOOKUP(MONTH(F8),месяцы,2),","),"")</f>
        <v/>
      </c>
      <c r="F8" s="239">
        <f ca="1">$K$1+24</f>
        <v>41675</v>
      </c>
      <c r="G8" s="237" t="str">
        <f ca="1">IF(OR(EOMONTH(H8,0)=H8,EOMONTH(H8,-1)+1=H8),CONCATENATE(VLOOKUP(MONTH(H8),месяцы,2),","),"")</f>
        <v/>
      </c>
      <c r="H8" s="239">
        <f ca="1">$K$1+25</f>
        <v>41676</v>
      </c>
      <c r="I8" s="237" t="str">
        <f ca="1">IF(OR(EOMONTH(J8,0)=J8,EOMONTH(J8,-1)+1=J8),CONCATENATE(VLOOKUP(MONTH(J8),месяцы,2),","),"")</f>
        <v/>
      </c>
      <c r="J8" s="239">
        <f ca="1">$K$1+26</f>
        <v>41677</v>
      </c>
      <c r="K8" s="238" t="str">
        <f ca="1">IF(OR(EOMONTH(L8,0)=L8,EOMONTH(L8,-1)+1=L8),CONCATENATE(VLOOKUP(MONTH(L8),месяцы,2),","),"")</f>
        <v/>
      </c>
      <c r="L8" s="240">
        <f ca="1">$K$1+27</f>
        <v>41678</v>
      </c>
      <c r="M8" s="238" t="str">
        <f ca="1">IF(OR(EOMONTH(N8,0)=N8,EOMONTH(N8,-1)+1=N8),CONCATENATE(VLOOKUP(MONTH(N8),месяцы,2),","),"")</f>
        <v/>
      </c>
      <c r="N8" s="240">
        <f ca="1">$K$1+28</f>
        <v>41679</v>
      </c>
    </row>
    <row r="9" spans="1:16" s="223" customFormat="1" ht="75" customHeight="1" x14ac:dyDescent="0.25">
      <c r="A9" s="395" t="str">
        <f ca="1">IFERROR(VLOOKUP(B8,все_основные,2,FALSE),IFERROR(CONCATENATE("Выходной за ",VLOOKUP(B8,все_переносы,2,FALSE)),""))</f>
        <v/>
      </c>
      <c r="B9" s="396"/>
      <c r="C9" s="395" t="str">
        <f ca="1">IFERROR(VLOOKUP(D8,все_основные,2,FALSE),IFERROR(CONCATENATE("Выходной за ",VLOOKUP(D8,все_переносы,2,FALSE)),""))</f>
        <v/>
      </c>
      <c r="D9" s="396"/>
      <c r="E9" s="395" t="str">
        <f ca="1">IFERROR(VLOOKUP(F8,все_основные,2,FALSE),IFERROR(CONCATENATE("Выходной за ",VLOOKUP(F8,все_переносы,2,FALSE)),""))</f>
        <v/>
      </c>
      <c r="F9" s="396"/>
      <c r="G9" s="395" t="str">
        <f ca="1">IFERROR(VLOOKUP(H8,все_основные,2,FALSE),IFERROR(CONCATENATE("Выходной за ",VLOOKUP(H8,все_переносы,2,FALSE)),""))</f>
        <v/>
      </c>
      <c r="H9" s="396"/>
      <c r="I9" s="395" t="str">
        <f ca="1">IFERROR(VLOOKUP(J8,все_основные,2,FALSE),IFERROR(CONCATENATE("Выходной за ",VLOOKUP(J8,все_переносы,2,FALSE)),""))</f>
        <v/>
      </c>
      <c r="J9" s="396"/>
      <c r="K9" s="397" t="str">
        <f ca="1">IFERROR(VLOOKUP(L8,все_основные,2,FALSE),IFERROR(CONCATENATE("Выходной за ",VLOOKUP(L8,все_переносы,2,FALSE)),""))</f>
        <v/>
      </c>
      <c r="L9" s="398"/>
      <c r="M9" s="397" t="str">
        <f ca="1">IFERROR(VLOOKUP(N8,все_основные,2,FALSE),IFERROR(CONCATENATE("Выходной за ",VLOOKUP(N8,все_переносы,2,FALSE)),""))</f>
        <v/>
      </c>
      <c r="N9" s="398"/>
    </row>
    <row r="10" spans="1:16" ht="18.75" customHeight="1" x14ac:dyDescent="0.25">
      <c r="A10" s="241" t="str">
        <f ca="1">IF(OR(EOMONTH(B10,0)=B10,EOMONTH(B10,-1)+1=B10),CONCATENATE(VLOOKUP(MONTH(B10),месяцы,2),","),"")</f>
        <v/>
      </c>
      <c r="B10" s="239">
        <f ca="1">$K$1+29</f>
        <v>41680</v>
      </c>
      <c r="C10" s="237" t="str">
        <f ca="1">IF(OR(EOMONTH(D10,0)=D10,EOMONTH(D10,-1)+1=D10),CONCATENATE(VLOOKUP(MONTH(D10),месяцы,2),","),"")</f>
        <v/>
      </c>
      <c r="D10" s="239">
        <f ca="1">$K$1+30</f>
        <v>41681</v>
      </c>
      <c r="E10" s="237" t="str">
        <f ca="1">IF(OR(EOMONTH(F10,0)=F10,EOMONTH(F10,-1)+1=F10),CONCATENATE(VLOOKUP(MONTH(F10),месяцы,2),","),"")</f>
        <v/>
      </c>
      <c r="F10" s="239">
        <f ca="1">$K$1+31</f>
        <v>41682</v>
      </c>
      <c r="G10" s="237" t="str">
        <f ca="1">IF(OR(EOMONTH(H10,0)=H10,EOMONTH(H10,-1)+1=H10),CONCATENATE(VLOOKUP(MONTH(H10),месяцы,2),","),"")</f>
        <v/>
      </c>
      <c r="H10" s="239">
        <f ca="1">$K$1+32</f>
        <v>41683</v>
      </c>
      <c r="I10" s="237" t="str">
        <f ca="1">IF(OR(EOMONTH(J10,0)=J10,EOMONTH(J10,-1)+1=J10),CONCATENATE(VLOOKUP(MONTH(J10),месяцы,2),","),"")</f>
        <v/>
      </c>
      <c r="J10" s="239">
        <f ca="1">$K$1+33</f>
        <v>41684</v>
      </c>
      <c r="K10" s="238" t="str">
        <f ca="1">IF(OR(EOMONTH(L10,0)=L10,EOMONTH(L10,-1)+1=L10),CONCATENATE(VLOOKUP(MONTH(L10),месяцы,2),","),"")</f>
        <v/>
      </c>
      <c r="L10" s="240">
        <f ca="1">$K$1+34</f>
        <v>41685</v>
      </c>
      <c r="M10" s="238" t="str">
        <f ca="1">IF(OR(EOMONTH(N10,0)=N10,EOMONTH(N10,-1)+1=N10),CONCATENATE(VLOOKUP(MONTH(N10),месяцы,2),","),"")</f>
        <v/>
      </c>
      <c r="N10" s="240">
        <f ca="1">$K$1+35</f>
        <v>41686</v>
      </c>
    </row>
    <row r="11" spans="1:16" s="223" customFormat="1" ht="75" customHeight="1" x14ac:dyDescent="0.25">
      <c r="A11" s="395" t="str">
        <f ca="1">IFERROR(VLOOKUP(B10,все_основные,2,FALSE),IFERROR(CONCATENATE("Выходной за ",VLOOKUP(B10,все_переносы,2,FALSE)),""))</f>
        <v/>
      </c>
      <c r="B11" s="396"/>
      <c r="C11" s="395" t="str">
        <f ca="1">IFERROR(VLOOKUP(D10,все_основные,2,FALSE),IFERROR(CONCATENATE("Выходной за ",VLOOKUP(D10,все_переносы,2,FALSE)),""))</f>
        <v/>
      </c>
      <c r="D11" s="396"/>
      <c r="E11" s="395" t="str">
        <f ca="1">IFERROR(VLOOKUP(F10,все_основные,2,FALSE),IFERROR(CONCATENATE("Выходной за ",VLOOKUP(F10,все_переносы,2,FALSE)),""))</f>
        <v/>
      </c>
      <c r="F11" s="396"/>
      <c r="G11" s="395" t="str">
        <f ca="1">IFERROR(VLOOKUP(H10,все_основные,2,FALSE),IFERROR(CONCATENATE("Выходной за ",VLOOKUP(H10,все_переносы,2,FALSE)),""))</f>
        <v/>
      </c>
      <c r="H11" s="396"/>
      <c r="I11" s="395" t="str">
        <f ca="1">IFERROR(VLOOKUP(J10,все_основные,2,FALSE),IFERROR(CONCATENATE("Выходной за ",VLOOKUP(J10,все_переносы,2,FALSE)),""))</f>
        <v/>
      </c>
      <c r="J11" s="396"/>
      <c r="K11" s="397" t="str">
        <f ca="1">IFERROR(VLOOKUP(L10,все_основные,2,FALSE),IFERROR(CONCATENATE("Выходной за ",VLOOKUP(L10,все_переносы,2,FALSE)),""))</f>
        <v/>
      </c>
      <c r="L11" s="398"/>
      <c r="M11" s="397" t="str">
        <f ca="1">IFERROR(VLOOKUP(N10,все_основные,2,FALSE),IFERROR(CONCATENATE("Выходной за ",VLOOKUP(N10,все_переносы,2,FALSE)),""))</f>
        <v/>
      </c>
      <c r="N11" s="398"/>
    </row>
    <row r="12" spans="1:16" ht="18.75" customHeight="1" x14ac:dyDescent="0.25">
      <c r="A12" s="241" t="str">
        <f ca="1">IF(OR(EOMONTH(B12,0)=B12,EOMONTH(B12,-1)+1=B12),CONCATENATE(VLOOKUP(MONTH(B12),месяцы,2),","),"")</f>
        <v/>
      </c>
      <c r="B12" s="239">
        <f ca="1">$K$1+36</f>
        <v>41687</v>
      </c>
      <c r="C12" s="237" t="str">
        <f ca="1">IF(OR(EOMONTH(D12,0)=D12,EOMONTH(D12,-1)+1=D12),CONCATENATE(VLOOKUP(MONTH(D12),месяцы,2),","),"")</f>
        <v/>
      </c>
      <c r="D12" s="239">
        <f ca="1">$K$1+37</f>
        <v>41688</v>
      </c>
      <c r="E12" s="237" t="str">
        <f ca="1">IF(OR(EOMONTH(F12,0)=F12,EOMONTH(F12,-1)+1=F12),CONCATENATE(VLOOKUP(MONTH(F12),месяцы,2),","),"")</f>
        <v/>
      </c>
      <c r="F12" s="239">
        <f ca="1">$K$1+38</f>
        <v>41689</v>
      </c>
      <c r="G12" s="237" t="str">
        <f ca="1">IF(OR(EOMONTH(H12,0)=H12,EOMONTH(H12,-1)+1=H12),CONCATENATE(VLOOKUP(MONTH(H12),месяцы,2),","),"")</f>
        <v/>
      </c>
      <c r="H12" s="239">
        <f ca="1">$K$1+39</f>
        <v>41690</v>
      </c>
      <c r="I12" s="237" t="str">
        <f ca="1">IF(OR(EOMONTH(J12,0)=J12,EOMONTH(J12,-1)+1=J12),CONCATENATE(VLOOKUP(MONTH(J12),месяцы,2),","),"")</f>
        <v/>
      </c>
      <c r="J12" s="239">
        <f ca="1">$K$1+40</f>
        <v>41691</v>
      </c>
      <c r="K12" s="238" t="str">
        <f ca="1">IF(OR(EOMONTH(L12,0)=L12,EOMONTH(L12,-1)+1=L12),CONCATENATE(VLOOKUP(MONTH(L12),месяцы,2),","),"")</f>
        <v/>
      </c>
      <c r="L12" s="240">
        <f ca="1">$K$1+41</f>
        <v>41692</v>
      </c>
      <c r="M12" s="238" t="str">
        <f ca="1">IF(OR(EOMONTH(N12,0)=N12,EOMONTH(N12,-1)+1=N12),CONCATENATE(VLOOKUP(MONTH(N12),месяцы,2),","),"")</f>
        <v/>
      </c>
      <c r="N12" s="240">
        <f ca="1">$K$1+42</f>
        <v>41693</v>
      </c>
    </row>
    <row r="13" spans="1:16" s="223" customFormat="1" ht="75" customHeight="1" x14ac:dyDescent="0.25">
      <c r="A13" s="395" t="str">
        <f ca="1">IFERROR(VLOOKUP(B12,все_основные,2,FALSE),IFERROR(CONCATENATE("Выходной за ",VLOOKUP(B12,все_переносы,2,FALSE)),""))</f>
        <v/>
      </c>
      <c r="B13" s="396"/>
      <c r="C13" s="395" t="str">
        <f ca="1">IFERROR(VLOOKUP(D12,все_основные,2,FALSE),IFERROR(CONCATENATE("Выходной за ",VLOOKUP(D12,все_переносы,2,FALSE)),""))</f>
        <v/>
      </c>
      <c r="D13" s="396"/>
      <c r="E13" s="395" t="str">
        <f ca="1">IFERROR(VLOOKUP(F12,все_основные,2,FALSE),IFERROR(CONCATENATE("Выходной за ",VLOOKUP(F12,все_переносы,2,FALSE)),""))</f>
        <v/>
      </c>
      <c r="F13" s="396"/>
      <c r="G13" s="395" t="str">
        <f ca="1">IFERROR(VLOOKUP(H12,все_основные,2,FALSE),IFERROR(CONCATENATE("Выходной за ",VLOOKUP(H12,все_переносы,2,FALSE)),""))</f>
        <v/>
      </c>
      <c r="H13" s="396"/>
      <c r="I13" s="395" t="str">
        <f ca="1">IFERROR(VLOOKUP(J12,все_основные,2,FALSE),IFERROR(CONCATENATE("Выходной за ",VLOOKUP(J12,все_переносы,2,FALSE)),""))</f>
        <v/>
      </c>
      <c r="J13" s="396"/>
      <c r="K13" s="397" t="str">
        <f ca="1">IFERROR(VLOOKUP(L12,все_основные,2,FALSE),IFERROR(CONCATENATE("Выходной за ",VLOOKUP(L12,все_переносы,2,FALSE)),""))</f>
        <v/>
      </c>
      <c r="L13" s="398"/>
      <c r="M13" s="397" t="str">
        <f ca="1">IFERROR(VLOOKUP(N12,все_основные,2,FALSE),IFERROR(CONCATENATE("Выходной за ",VLOOKUP(N12,все_переносы,2,FALSE)),""))</f>
        <v/>
      </c>
      <c r="N13" s="398"/>
    </row>
    <row r="14" spans="1:16" x14ac:dyDescent="0.25">
      <c r="A14"/>
      <c r="B14"/>
      <c r="D14"/>
      <c r="F14"/>
      <c r="H14"/>
      <c r="J14"/>
      <c r="L14"/>
      <c r="N14"/>
    </row>
    <row r="15" spans="1:16" ht="18.75" customHeight="1" x14ac:dyDescent="0.25">
      <c r="A15"/>
      <c r="B15"/>
      <c r="D15"/>
      <c r="F15"/>
      <c r="H15"/>
      <c r="J15"/>
      <c r="L15"/>
      <c r="N15"/>
    </row>
    <row r="16" spans="1:16" ht="93.75" customHeight="1" x14ac:dyDescent="0.25">
      <c r="A16"/>
      <c r="B16"/>
      <c r="D16"/>
      <c r="F16"/>
      <c r="H16"/>
      <c r="J16"/>
      <c r="L16"/>
      <c r="N16"/>
    </row>
    <row r="17" spans="1:14" ht="18.75" customHeight="1" x14ac:dyDescent="0.25">
      <c r="A17"/>
      <c r="B17"/>
      <c r="D17"/>
      <c r="F17"/>
      <c r="H17"/>
      <c r="J17"/>
      <c r="L17"/>
      <c r="N17"/>
    </row>
    <row r="18" spans="1:14" ht="93.75" customHeight="1" x14ac:dyDescent="0.25">
      <c r="A18"/>
      <c r="B18"/>
      <c r="D18"/>
      <c r="F18"/>
      <c r="H18"/>
      <c r="J18"/>
      <c r="L18"/>
      <c r="N18"/>
    </row>
    <row r="19" spans="1:14" ht="18.75" customHeight="1" x14ac:dyDescent="0.25">
      <c r="A19"/>
      <c r="B19"/>
      <c r="D19"/>
      <c r="F19"/>
      <c r="H19"/>
      <c r="J19"/>
      <c r="L19"/>
      <c r="N19"/>
    </row>
    <row r="20" spans="1:14" ht="93.75" customHeight="1" x14ac:dyDescent="0.25">
      <c r="A20"/>
      <c r="B20"/>
      <c r="D20"/>
      <c r="F20"/>
      <c r="H20"/>
      <c r="J20"/>
      <c r="L20"/>
      <c r="N20"/>
    </row>
    <row r="21" spans="1:14" ht="18.75" customHeight="1" x14ac:dyDescent="0.25">
      <c r="A21"/>
      <c r="B21"/>
      <c r="D21"/>
      <c r="F21"/>
      <c r="H21"/>
      <c r="J21"/>
      <c r="L21"/>
      <c r="N21"/>
    </row>
    <row r="22" spans="1:14" ht="93.75" customHeight="1" x14ac:dyDescent="0.25">
      <c r="A22"/>
      <c r="B22"/>
      <c r="D22"/>
      <c r="F22"/>
      <c r="H22"/>
      <c r="J22"/>
      <c r="L22"/>
      <c r="N22"/>
    </row>
    <row r="23" spans="1:14" ht="18.75" customHeight="1" x14ac:dyDescent="0.25">
      <c r="A23"/>
      <c r="B23"/>
      <c r="D23"/>
      <c r="F23"/>
      <c r="H23"/>
      <c r="J23"/>
      <c r="L23"/>
      <c r="N23"/>
    </row>
    <row r="24" spans="1:14" ht="93.75" customHeight="1" x14ac:dyDescent="0.25">
      <c r="A24"/>
      <c r="B24"/>
      <c r="D24"/>
      <c r="F24"/>
      <c r="H24"/>
      <c r="J24"/>
      <c r="L24"/>
      <c r="N24"/>
    </row>
    <row r="25" spans="1:14" x14ac:dyDescent="0.25">
      <c r="A25"/>
      <c r="B25"/>
      <c r="D25"/>
      <c r="F25"/>
      <c r="H25"/>
      <c r="J25"/>
      <c r="L25"/>
      <c r="N25"/>
    </row>
    <row r="26" spans="1:14" x14ac:dyDescent="0.25">
      <c r="A26"/>
      <c r="B26"/>
      <c r="D26"/>
      <c r="F26"/>
      <c r="H26"/>
      <c r="J26"/>
      <c r="L26"/>
      <c r="N26"/>
    </row>
    <row r="27" spans="1:14" x14ac:dyDescent="0.25">
      <c r="A27"/>
      <c r="B27"/>
      <c r="D27"/>
      <c r="F27"/>
      <c r="H27"/>
      <c r="J27"/>
      <c r="L27"/>
      <c r="N27"/>
    </row>
    <row r="28" spans="1:14" x14ac:dyDescent="0.25">
      <c r="A28"/>
      <c r="B28"/>
      <c r="D28"/>
      <c r="F28"/>
      <c r="H28"/>
      <c r="J28"/>
      <c r="L28"/>
      <c r="N28"/>
    </row>
    <row r="29" spans="1:14" x14ac:dyDescent="0.25">
      <c r="A29"/>
      <c r="B29"/>
      <c r="D29"/>
      <c r="F29"/>
      <c r="H29"/>
      <c r="J29"/>
      <c r="L29"/>
      <c r="N29"/>
    </row>
    <row r="30" spans="1:14" x14ac:dyDescent="0.25">
      <c r="A30"/>
      <c r="B30"/>
      <c r="D30"/>
      <c r="F30"/>
      <c r="H30"/>
      <c r="J30"/>
      <c r="L30"/>
      <c r="N30"/>
    </row>
    <row r="31" spans="1:14" x14ac:dyDescent="0.25">
      <c r="A31"/>
      <c r="B31"/>
      <c r="D31"/>
      <c r="F31"/>
      <c r="H31"/>
      <c r="J31"/>
      <c r="L31"/>
      <c r="N31"/>
    </row>
    <row r="32" spans="1:14" x14ac:dyDescent="0.25">
      <c r="A32"/>
      <c r="B32"/>
      <c r="D32"/>
      <c r="F32"/>
      <c r="H32"/>
      <c r="J32"/>
      <c r="L32"/>
      <c r="N32"/>
    </row>
    <row r="33" spans="1:14" x14ac:dyDescent="0.25">
      <c r="A33"/>
      <c r="B33"/>
      <c r="D33"/>
      <c r="F33"/>
      <c r="H33"/>
      <c r="J33"/>
      <c r="L33"/>
      <c r="N33"/>
    </row>
    <row r="34" spans="1:14" x14ac:dyDescent="0.25">
      <c r="A34"/>
      <c r="B34"/>
      <c r="D34"/>
      <c r="F34"/>
      <c r="H34"/>
      <c r="J34"/>
      <c r="L34"/>
      <c r="N34"/>
    </row>
    <row r="35" spans="1:14" x14ac:dyDescent="0.25">
      <c r="A35"/>
      <c r="B35"/>
      <c r="D35"/>
      <c r="F35"/>
      <c r="H35"/>
      <c r="J35"/>
      <c r="L35"/>
      <c r="N35"/>
    </row>
    <row r="36" spans="1:14" x14ac:dyDescent="0.25">
      <c r="A36"/>
      <c r="B36"/>
      <c r="D36"/>
      <c r="F36"/>
      <c r="H36"/>
      <c r="J36"/>
      <c r="L36"/>
      <c r="N36"/>
    </row>
    <row r="37" spans="1:14" x14ac:dyDescent="0.25">
      <c r="A37"/>
      <c r="B37"/>
      <c r="D37"/>
      <c r="F37"/>
      <c r="H37"/>
      <c r="J37"/>
      <c r="L37"/>
      <c r="N37"/>
    </row>
    <row r="38" spans="1:14" x14ac:dyDescent="0.25">
      <c r="A38"/>
      <c r="B38"/>
      <c r="D38"/>
      <c r="F38"/>
      <c r="H38"/>
      <c r="J38"/>
      <c r="L38"/>
      <c r="N38"/>
    </row>
    <row r="39" spans="1:14" x14ac:dyDescent="0.25">
      <c r="A39"/>
      <c r="B39"/>
      <c r="D39"/>
      <c r="F39"/>
      <c r="H39"/>
      <c r="J39"/>
      <c r="L39"/>
      <c r="N39"/>
    </row>
    <row r="40" spans="1:14" x14ac:dyDescent="0.25">
      <c r="A40"/>
      <c r="B40"/>
      <c r="D40"/>
      <c r="F40"/>
      <c r="H40"/>
      <c r="J40"/>
      <c r="L40"/>
      <c r="N40"/>
    </row>
    <row r="41" spans="1:14" x14ac:dyDescent="0.25">
      <c r="A41"/>
      <c r="B41"/>
      <c r="D41"/>
      <c r="F41"/>
      <c r="H41"/>
      <c r="J41"/>
      <c r="L41"/>
      <c r="N41"/>
    </row>
    <row r="42" spans="1:14" x14ac:dyDescent="0.25">
      <c r="A42"/>
      <c r="B42"/>
      <c r="D42"/>
      <c r="F42"/>
      <c r="H42"/>
      <c r="J42"/>
      <c r="L42"/>
      <c r="N42"/>
    </row>
    <row r="43" spans="1:14" x14ac:dyDescent="0.25">
      <c r="A43"/>
      <c r="B43"/>
      <c r="D43"/>
      <c r="F43"/>
      <c r="H43"/>
      <c r="J43"/>
      <c r="L43"/>
      <c r="N43"/>
    </row>
    <row r="44" spans="1:14" x14ac:dyDescent="0.25">
      <c r="A44"/>
      <c r="B44"/>
      <c r="D44"/>
      <c r="F44"/>
      <c r="H44"/>
      <c r="J44"/>
      <c r="L44"/>
      <c r="N44"/>
    </row>
    <row r="45" spans="1:14" x14ac:dyDescent="0.25">
      <c r="A45"/>
      <c r="B45"/>
      <c r="D45"/>
      <c r="F45"/>
      <c r="H45"/>
      <c r="J45"/>
      <c r="L45"/>
      <c r="N45"/>
    </row>
    <row r="46" spans="1:14" x14ac:dyDescent="0.25">
      <c r="A46"/>
      <c r="B46"/>
      <c r="D46"/>
      <c r="F46"/>
      <c r="H46"/>
      <c r="J46"/>
      <c r="L46"/>
      <c r="N46"/>
    </row>
    <row r="47" spans="1:14" x14ac:dyDescent="0.25">
      <c r="A47"/>
      <c r="B47"/>
      <c r="D47"/>
      <c r="F47"/>
      <c r="H47"/>
      <c r="J47"/>
      <c r="L47"/>
      <c r="N47"/>
    </row>
    <row r="48" spans="1:14" x14ac:dyDescent="0.25">
      <c r="A48"/>
      <c r="B48"/>
      <c r="D48"/>
      <c r="F48"/>
      <c r="H48"/>
      <c r="J48"/>
      <c r="L48"/>
      <c r="N48"/>
    </row>
    <row r="49" spans="1:14" x14ac:dyDescent="0.25">
      <c r="A49"/>
      <c r="B49"/>
      <c r="D49"/>
      <c r="F49"/>
      <c r="H49"/>
      <c r="J49"/>
      <c r="L49"/>
      <c r="N49"/>
    </row>
    <row r="50" spans="1:14" x14ac:dyDescent="0.25">
      <c r="A50"/>
      <c r="B50"/>
      <c r="D50"/>
      <c r="F50"/>
      <c r="H50"/>
      <c r="J50"/>
      <c r="L50"/>
      <c r="N50"/>
    </row>
    <row r="51" spans="1:14" x14ac:dyDescent="0.25">
      <c r="A51"/>
      <c r="B51"/>
      <c r="D51"/>
      <c r="F51"/>
      <c r="H51"/>
      <c r="J51"/>
      <c r="L51"/>
      <c r="N51"/>
    </row>
    <row r="52" spans="1:14" x14ac:dyDescent="0.25">
      <c r="A52"/>
      <c r="B52"/>
      <c r="D52"/>
      <c r="F52"/>
      <c r="H52"/>
      <c r="J52"/>
      <c r="L52"/>
      <c r="N52"/>
    </row>
    <row r="53" spans="1:14" x14ac:dyDescent="0.25">
      <c r="A53"/>
      <c r="B53"/>
      <c r="D53"/>
      <c r="F53"/>
      <c r="H53"/>
      <c r="J53"/>
      <c r="L53"/>
      <c r="N53"/>
    </row>
    <row r="54" spans="1:14" x14ac:dyDescent="0.25">
      <c r="A54"/>
      <c r="B54"/>
      <c r="D54"/>
      <c r="F54"/>
      <c r="H54"/>
      <c r="J54"/>
      <c r="L54"/>
      <c r="N54"/>
    </row>
    <row r="55" spans="1:14" x14ac:dyDescent="0.25">
      <c r="A55"/>
      <c r="B55"/>
      <c r="D55"/>
      <c r="F55"/>
      <c r="H55"/>
      <c r="J55"/>
      <c r="L55"/>
      <c r="N55"/>
    </row>
    <row r="56" spans="1:14" x14ac:dyDescent="0.25">
      <c r="A56"/>
      <c r="B56"/>
      <c r="D56"/>
      <c r="F56"/>
      <c r="H56"/>
      <c r="J56"/>
      <c r="L56"/>
      <c r="N56"/>
    </row>
    <row r="57" spans="1:14" x14ac:dyDescent="0.25">
      <c r="A57"/>
      <c r="B57"/>
      <c r="D57"/>
      <c r="F57"/>
      <c r="H57"/>
      <c r="J57"/>
      <c r="L57"/>
      <c r="N57"/>
    </row>
    <row r="58" spans="1:14" x14ac:dyDescent="0.25">
      <c r="A58"/>
      <c r="B58"/>
      <c r="D58"/>
      <c r="F58"/>
      <c r="H58"/>
      <c r="J58"/>
      <c r="L58"/>
      <c r="N58"/>
    </row>
    <row r="59" spans="1:14" x14ac:dyDescent="0.25">
      <c r="A59"/>
      <c r="B59"/>
      <c r="D59"/>
      <c r="F59"/>
      <c r="H59"/>
      <c r="J59"/>
      <c r="L59"/>
      <c r="N59"/>
    </row>
    <row r="60" spans="1:14" x14ac:dyDescent="0.25">
      <c r="A60"/>
      <c r="B60"/>
      <c r="D60"/>
      <c r="F60"/>
      <c r="H60"/>
      <c r="J60"/>
      <c r="L60"/>
      <c r="N60"/>
    </row>
    <row r="61" spans="1:14" x14ac:dyDescent="0.25">
      <c r="A61"/>
      <c r="B61"/>
      <c r="D61"/>
      <c r="F61"/>
      <c r="H61"/>
      <c r="J61"/>
      <c r="L61"/>
      <c r="N61"/>
    </row>
    <row r="62" spans="1:14" x14ac:dyDescent="0.25">
      <c r="A62"/>
      <c r="B62"/>
      <c r="D62"/>
      <c r="F62"/>
      <c r="H62"/>
      <c r="J62"/>
      <c r="L62"/>
      <c r="N62"/>
    </row>
    <row r="63" spans="1:14" x14ac:dyDescent="0.25">
      <c r="A63"/>
      <c r="B63"/>
      <c r="D63"/>
      <c r="F63"/>
      <c r="H63"/>
      <c r="J63"/>
      <c r="L63"/>
      <c r="N63"/>
    </row>
    <row r="64" spans="1:14" x14ac:dyDescent="0.25">
      <c r="A64"/>
      <c r="B64"/>
      <c r="D64"/>
      <c r="F64"/>
      <c r="H64"/>
      <c r="J64"/>
      <c r="L64"/>
      <c r="N64"/>
    </row>
    <row r="65" spans="1:14" x14ac:dyDescent="0.25">
      <c r="A65"/>
      <c r="B65"/>
      <c r="D65"/>
      <c r="F65"/>
      <c r="H65"/>
      <c r="J65"/>
      <c r="L65"/>
      <c r="N65"/>
    </row>
    <row r="66" spans="1:14" x14ac:dyDescent="0.25">
      <c r="A66"/>
      <c r="B66"/>
      <c r="D66"/>
      <c r="F66"/>
      <c r="H66"/>
      <c r="J66"/>
      <c r="L66"/>
      <c r="N66"/>
    </row>
    <row r="67" spans="1:14" x14ac:dyDescent="0.25">
      <c r="A67"/>
      <c r="B67"/>
      <c r="D67"/>
      <c r="F67"/>
      <c r="H67"/>
      <c r="J67"/>
      <c r="L67"/>
      <c r="N67"/>
    </row>
    <row r="68" spans="1:14" x14ac:dyDescent="0.25">
      <c r="A68"/>
      <c r="B68"/>
      <c r="D68"/>
      <c r="F68"/>
      <c r="H68"/>
      <c r="J68"/>
      <c r="L68"/>
      <c r="N68"/>
    </row>
    <row r="69" spans="1:14" x14ac:dyDescent="0.25">
      <c r="A69"/>
      <c r="B69"/>
      <c r="D69"/>
      <c r="F69"/>
      <c r="H69"/>
      <c r="J69"/>
      <c r="L69"/>
      <c r="N69"/>
    </row>
    <row r="70" spans="1:14" x14ac:dyDescent="0.25">
      <c r="A70"/>
      <c r="B70"/>
      <c r="D70"/>
      <c r="F70"/>
      <c r="H70"/>
      <c r="J70"/>
      <c r="L70"/>
      <c r="N70"/>
    </row>
    <row r="71" spans="1:14" x14ac:dyDescent="0.25">
      <c r="A71"/>
      <c r="B71"/>
      <c r="D71"/>
      <c r="F71"/>
      <c r="H71"/>
      <c r="J71"/>
      <c r="L71"/>
      <c r="N71"/>
    </row>
    <row r="72" spans="1:14" x14ac:dyDescent="0.25">
      <c r="A72"/>
      <c r="B72"/>
      <c r="D72"/>
      <c r="F72"/>
      <c r="H72"/>
      <c r="J72"/>
      <c r="L72"/>
      <c r="N72"/>
    </row>
    <row r="73" spans="1:14" x14ac:dyDescent="0.25">
      <c r="A73"/>
      <c r="B73"/>
      <c r="D73"/>
      <c r="F73"/>
      <c r="H73"/>
      <c r="J73"/>
      <c r="L73"/>
      <c r="N73"/>
    </row>
    <row r="74" spans="1:14" x14ac:dyDescent="0.25">
      <c r="A74"/>
      <c r="B74"/>
      <c r="D74"/>
      <c r="F74"/>
      <c r="H74"/>
      <c r="J74"/>
      <c r="L74"/>
      <c r="N74"/>
    </row>
    <row r="75" spans="1:14" x14ac:dyDescent="0.25">
      <c r="A75"/>
      <c r="B75"/>
      <c r="D75"/>
      <c r="F75"/>
      <c r="H75"/>
      <c r="J75"/>
      <c r="L75"/>
      <c r="N75"/>
    </row>
    <row r="76" spans="1:14" x14ac:dyDescent="0.25">
      <c r="A76"/>
      <c r="B76"/>
      <c r="D76"/>
      <c r="F76"/>
      <c r="H76"/>
      <c r="J76"/>
      <c r="L76"/>
      <c r="N76"/>
    </row>
    <row r="77" spans="1:14" x14ac:dyDescent="0.25">
      <c r="A77"/>
      <c r="B77"/>
      <c r="D77"/>
      <c r="F77"/>
      <c r="H77"/>
      <c r="J77"/>
      <c r="L77"/>
      <c r="N77"/>
    </row>
    <row r="78" spans="1:14" x14ac:dyDescent="0.25">
      <c r="A78"/>
      <c r="B78"/>
      <c r="D78"/>
      <c r="F78"/>
      <c r="H78"/>
      <c r="J78"/>
      <c r="L78"/>
      <c r="N78"/>
    </row>
    <row r="79" spans="1:14" x14ac:dyDescent="0.25">
      <c r="A79"/>
      <c r="B79"/>
      <c r="D79"/>
      <c r="F79"/>
      <c r="H79"/>
      <c r="J79"/>
      <c r="L79"/>
      <c r="N79"/>
    </row>
    <row r="80" spans="1:14" x14ac:dyDescent="0.25">
      <c r="A80"/>
      <c r="B80"/>
      <c r="D80"/>
      <c r="F80"/>
      <c r="H80"/>
      <c r="J80"/>
      <c r="L80"/>
      <c r="N80"/>
    </row>
    <row r="81" spans="1:14" x14ac:dyDescent="0.25">
      <c r="A81"/>
      <c r="B81"/>
      <c r="D81"/>
      <c r="F81"/>
      <c r="H81"/>
      <c r="J81"/>
      <c r="L81"/>
      <c r="N81"/>
    </row>
    <row r="82" spans="1:14" x14ac:dyDescent="0.25">
      <c r="A82"/>
      <c r="B82"/>
      <c r="D82"/>
      <c r="F82"/>
      <c r="H82"/>
      <c r="J82"/>
      <c r="L82"/>
      <c r="N82"/>
    </row>
    <row r="83" spans="1:14" x14ac:dyDescent="0.25">
      <c r="A83"/>
      <c r="B83"/>
      <c r="D83"/>
      <c r="F83"/>
      <c r="H83"/>
      <c r="J83"/>
      <c r="L83"/>
      <c r="N83"/>
    </row>
    <row r="84" spans="1:14" x14ac:dyDescent="0.25">
      <c r="A84"/>
      <c r="B84"/>
      <c r="D84"/>
      <c r="F84"/>
      <c r="H84"/>
      <c r="J84"/>
      <c r="L84"/>
      <c r="N84"/>
    </row>
    <row r="85" spans="1:14" x14ac:dyDescent="0.25">
      <c r="A85"/>
      <c r="B85"/>
      <c r="D85"/>
      <c r="F85"/>
      <c r="H85"/>
      <c r="J85"/>
      <c r="L85"/>
      <c r="N85"/>
    </row>
    <row r="86" spans="1:14" x14ac:dyDescent="0.25">
      <c r="A86"/>
      <c r="B86"/>
      <c r="D86"/>
      <c r="F86"/>
      <c r="H86"/>
      <c r="J86"/>
      <c r="L86"/>
      <c r="N86"/>
    </row>
    <row r="87" spans="1:14" x14ac:dyDescent="0.25">
      <c r="A87"/>
      <c r="B87"/>
      <c r="D87"/>
      <c r="F87"/>
      <c r="H87"/>
      <c r="J87"/>
      <c r="L87"/>
      <c r="N87"/>
    </row>
    <row r="88" spans="1:14" x14ac:dyDescent="0.25">
      <c r="A88"/>
      <c r="B88"/>
      <c r="D88"/>
      <c r="F88"/>
      <c r="H88"/>
      <c r="J88"/>
      <c r="L88"/>
      <c r="N88"/>
    </row>
    <row r="89" spans="1:14" x14ac:dyDescent="0.25">
      <c r="A89"/>
      <c r="B89"/>
      <c r="D89"/>
      <c r="F89"/>
      <c r="H89"/>
      <c r="J89"/>
      <c r="L89"/>
      <c r="N89"/>
    </row>
    <row r="90" spans="1:14" x14ac:dyDescent="0.25">
      <c r="A90"/>
      <c r="B90"/>
      <c r="D90"/>
      <c r="F90"/>
      <c r="H90"/>
      <c r="J90"/>
      <c r="L90"/>
      <c r="N90"/>
    </row>
    <row r="91" spans="1:14" x14ac:dyDescent="0.25">
      <c r="A91"/>
      <c r="B91"/>
      <c r="D91"/>
      <c r="F91"/>
      <c r="H91"/>
      <c r="J91"/>
      <c r="L91"/>
      <c r="N91"/>
    </row>
    <row r="92" spans="1:14" x14ac:dyDescent="0.25">
      <c r="A92"/>
      <c r="B92"/>
      <c r="D92"/>
      <c r="F92"/>
      <c r="H92"/>
      <c r="J92"/>
      <c r="L92"/>
      <c r="N92"/>
    </row>
    <row r="93" spans="1:14" x14ac:dyDescent="0.25">
      <c r="A93"/>
      <c r="B93"/>
      <c r="D93"/>
      <c r="F93"/>
      <c r="H93"/>
      <c r="J93"/>
      <c r="L93"/>
      <c r="N93"/>
    </row>
    <row r="94" spans="1:14" x14ac:dyDescent="0.25">
      <c r="A94"/>
      <c r="B94"/>
      <c r="D94"/>
      <c r="F94"/>
      <c r="H94"/>
      <c r="J94"/>
      <c r="L94"/>
      <c r="N94"/>
    </row>
    <row r="95" spans="1:14" x14ac:dyDescent="0.25">
      <c r="A95"/>
      <c r="B95"/>
      <c r="D95"/>
      <c r="F95"/>
      <c r="H95"/>
      <c r="J95"/>
      <c r="L95"/>
      <c r="N95"/>
    </row>
    <row r="96" spans="1:14" x14ac:dyDescent="0.25">
      <c r="A96"/>
      <c r="B96"/>
      <c r="D96"/>
      <c r="F96"/>
      <c r="H96"/>
      <c r="J96"/>
      <c r="L96"/>
      <c r="N96"/>
    </row>
    <row r="97" spans="1:14" x14ac:dyDescent="0.25">
      <c r="A97"/>
      <c r="B97"/>
      <c r="D97"/>
      <c r="F97"/>
      <c r="H97"/>
      <c r="J97"/>
      <c r="L97"/>
      <c r="N97"/>
    </row>
    <row r="98" spans="1:14" x14ac:dyDescent="0.25">
      <c r="A98"/>
      <c r="B98"/>
      <c r="D98"/>
      <c r="F98"/>
      <c r="H98"/>
      <c r="J98"/>
      <c r="L98"/>
      <c r="N98"/>
    </row>
    <row r="99" spans="1:14" x14ac:dyDescent="0.25">
      <c r="A99"/>
      <c r="B99"/>
      <c r="D99"/>
      <c r="F99"/>
      <c r="H99"/>
      <c r="J99"/>
      <c r="L99"/>
      <c r="N99"/>
    </row>
    <row r="100" spans="1:14" x14ac:dyDescent="0.25">
      <c r="A100"/>
      <c r="B100"/>
      <c r="D100"/>
      <c r="F100"/>
      <c r="H100"/>
      <c r="J100"/>
      <c r="L100"/>
      <c r="N100"/>
    </row>
    <row r="101" spans="1:14" x14ac:dyDescent="0.25">
      <c r="A101"/>
      <c r="B101"/>
      <c r="D101"/>
      <c r="F101"/>
      <c r="H101"/>
      <c r="J101"/>
      <c r="L101"/>
      <c r="N101"/>
    </row>
    <row r="102" spans="1:14" x14ac:dyDescent="0.25">
      <c r="A102"/>
      <c r="B102"/>
      <c r="D102"/>
      <c r="F102"/>
      <c r="H102"/>
      <c r="J102"/>
      <c r="L102"/>
      <c r="N102"/>
    </row>
    <row r="103" spans="1:14" x14ac:dyDescent="0.25">
      <c r="A103"/>
      <c r="B103"/>
      <c r="D103"/>
      <c r="F103"/>
      <c r="H103"/>
      <c r="J103"/>
      <c r="L103"/>
      <c r="N103"/>
    </row>
    <row r="104" spans="1:14" x14ac:dyDescent="0.25">
      <c r="A104"/>
      <c r="B104"/>
      <c r="D104"/>
      <c r="F104"/>
      <c r="H104"/>
      <c r="J104"/>
      <c r="L104"/>
      <c r="N104"/>
    </row>
    <row r="105" spans="1:14" x14ac:dyDescent="0.25">
      <c r="A105"/>
      <c r="B105"/>
      <c r="D105"/>
      <c r="F105"/>
      <c r="H105"/>
      <c r="J105"/>
      <c r="L105"/>
      <c r="N105"/>
    </row>
    <row r="106" spans="1:14" x14ac:dyDescent="0.25">
      <c r="A106"/>
      <c r="B106"/>
      <c r="D106"/>
      <c r="F106"/>
      <c r="H106"/>
      <c r="J106"/>
      <c r="L106"/>
      <c r="N106"/>
    </row>
    <row r="107" spans="1:14" x14ac:dyDescent="0.25">
      <c r="A107"/>
      <c r="B107"/>
      <c r="D107"/>
      <c r="F107"/>
      <c r="H107"/>
      <c r="J107"/>
      <c r="L107"/>
      <c r="N107"/>
    </row>
    <row r="108" spans="1:14" x14ac:dyDescent="0.25">
      <c r="A108"/>
      <c r="B108"/>
      <c r="D108"/>
      <c r="F108"/>
      <c r="H108"/>
      <c r="J108"/>
      <c r="L108"/>
      <c r="N108"/>
    </row>
    <row r="109" spans="1:14" x14ac:dyDescent="0.25">
      <c r="A109"/>
      <c r="B109"/>
      <c r="D109"/>
      <c r="F109"/>
      <c r="H109"/>
      <c r="J109"/>
      <c r="L109"/>
      <c r="N109"/>
    </row>
    <row r="110" spans="1:14" x14ac:dyDescent="0.25">
      <c r="A110"/>
      <c r="B110"/>
      <c r="D110"/>
      <c r="F110"/>
      <c r="H110"/>
      <c r="J110"/>
      <c r="L110"/>
      <c r="N110"/>
    </row>
    <row r="111" spans="1:14" x14ac:dyDescent="0.25">
      <c r="A111"/>
      <c r="B111"/>
      <c r="D111"/>
      <c r="F111"/>
      <c r="H111"/>
      <c r="J111"/>
      <c r="L111"/>
      <c r="N111"/>
    </row>
    <row r="112" spans="1:14" x14ac:dyDescent="0.25">
      <c r="A112"/>
      <c r="B112"/>
      <c r="D112"/>
      <c r="F112"/>
      <c r="H112"/>
      <c r="J112"/>
      <c r="L112"/>
      <c r="N112"/>
    </row>
    <row r="113" spans="1:14" x14ac:dyDescent="0.25">
      <c r="A113"/>
      <c r="B113"/>
      <c r="D113"/>
      <c r="F113"/>
      <c r="H113"/>
      <c r="J113"/>
      <c r="L113"/>
      <c r="N113"/>
    </row>
    <row r="114" spans="1:14" x14ac:dyDescent="0.25">
      <c r="A114"/>
      <c r="B114"/>
      <c r="D114"/>
      <c r="F114"/>
      <c r="H114"/>
      <c r="J114"/>
      <c r="L114"/>
      <c r="N114"/>
    </row>
    <row r="115" spans="1:14" x14ac:dyDescent="0.25">
      <c r="A115"/>
      <c r="B115"/>
      <c r="D115"/>
      <c r="F115"/>
      <c r="H115"/>
      <c r="J115"/>
      <c r="L115"/>
      <c r="N115"/>
    </row>
    <row r="116" spans="1:14" x14ac:dyDescent="0.25">
      <c r="A116"/>
      <c r="B116"/>
      <c r="D116"/>
      <c r="F116"/>
      <c r="H116"/>
      <c r="J116"/>
      <c r="L116"/>
      <c r="N116"/>
    </row>
    <row r="117" spans="1:14" x14ac:dyDescent="0.25">
      <c r="A117"/>
      <c r="B117"/>
      <c r="D117"/>
      <c r="F117"/>
      <c r="H117"/>
      <c r="J117"/>
      <c r="L117"/>
      <c r="N117"/>
    </row>
    <row r="118" spans="1:14" x14ac:dyDescent="0.25">
      <c r="A118"/>
      <c r="B118"/>
      <c r="D118"/>
      <c r="F118"/>
      <c r="H118"/>
      <c r="J118"/>
      <c r="L118"/>
      <c r="N118"/>
    </row>
    <row r="119" spans="1:14" x14ac:dyDescent="0.25">
      <c r="A119"/>
      <c r="B119"/>
      <c r="D119"/>
      <c r="F119"/>
      <c r="H119"/>
      <c r="J119"/>
      <c r="L119"/>
      <c r="N119"/>
    </row>
    <row r="120" spans="1:14" x14ac:dyDescent="0.25">
      <c r="A120"/>
      <c r="B120"/>
      <c r="D120"/>
      <c r="F120"/>
      <c r="H120"/>
      <c r="J120"/>
      <c r="L120"/>
      <c r="N120"/>
    </row>
    <row r="121" spans="1:14" x14ac:dyDescent="0.25">
      <c r="A121"/>
      <c r="B121"/>
      <c r="D121"/>
      <c r="F121"/>
      <c r="H121"/>
      <c r="J121"/>
      <c r="L121"/>
      <c r="N121"/>
    </row>
    <row r="122" spans="1:14" x14ac:dyDescent="0.25">
      <c r="A122"/>
      <c r="B122"/>
      <c r="D122"/>
      <c r="F122"/>
      <c r="H122"/>
      <c r="J122"/>
      <c r="L122"/>
      <c r="N122"/>
    </row>
    <row r="123" spans="1:14" x14ac:dyDescent="0.25">
      <c r="A123"/>
      <c r="B123"/>
      <c r="D123"/>
      <c r="F123"/>
      <c r="H123"/>
      <c r="J123"/>
      <c r="L123"/>
      <c r="N123"/>
    </row>
    <row r="124" spans="1:14" x14ac:dyDescent="0.25">
      <c r="A124"/>
      <c r="B124"/>
      <c r="D124"/>
      <c r="F124"/>
      <c r="H124"/>
      <c r="J124"/>
      <c r="L124"/>
      <c r="N124"/>
    </row>
    <row r="125" spans="1:14" x14ac:dyDescent="0.25">
      <c r="A125"/>
      <c r="B125"/>
      <c r="D125"/>
      <c r="F125"/>
      <c r="H125"/>
      <c r="J125"/>
      <c r="L125"/>
      <c r="N125"/>
    </row>
    <row r="126" spans="1:14" x14ac:dyDescent="0.25">
      <c r="A126"/>
      <c r="B126"/>
      <c r="D126"/>
      <c r="F126"/>
      <c r="H126"/>
      <c r="J126"/>
      <c r="L126"/>
      <c r="N126"/>
    </row>
    <row r="127" spans="1:14" x14ac:dyDescent="0.25">
      <c r="A127"/>
      <c r="B127"/>
      <c r="D127"/>
      <c r="F127"/>
      <c r="H127"/>
      <c r="J127"/>
      <c r="L127"/>
      <c r="N127"/>
    </row>
    <row r="128" spans="1:14" x14ac:dyDescent="0.25">
      <c r="A128"/>
      <c r="B128"/>
      <c r="D128"/>
      <c r="F128"/>
      <c r="H128"/>
      <c r="J128"/>
      <c r="L128"/>
      <c r="N128"/>
    </row>
    <row r="129" spans="1:14" x14ac:dyDescent="0.25">
      <c r="A129"/>
      <c r="B129"/>
      <c r="D129"/>
      <c r="F129"/>
      <c r="H129"/>
      <c r="J129"/>
      <c r="L129"/>
      <c r="N129"/>
    </row>
    <row r="130" spans="1:14" x14ac:dyDescent="0.25">
      <c r="A130"/>
      <c r="B130"/>
      <c r="D130"/>
      <c r="F130"/>
      <c r="H130"/>
      <c r="J130"/>
      <c r="L130"/>
      <c r="N130"/>
    </row>
    <row r="131" spans="1:14" x14ac:dyDescent="0.25">
      <c r="A131"/>
      <c r="B131"/>
      <c r="D131"/>
      <c r="F131"/>
      <c r="H131"/>
      <c r="J131"/>
      <c r="L131"/>
      <c r="N131"/>
    </row>
    <row r="132" spans="1:14" x14ac:dyDescent="0.25">
      <c r="A132"/>
      <c r="B132"/>
      <c r="D132"/>
      <c r="F132"/>
      <c r="H132"/>
      <c r="J132"/>
      <c r="L132"/>
      <c r="N132"/>
    </row>
    <row r="133" spans="1:14" x14ac:dyDescent="0.25">
      <c r="A133"/>
      <c r="B133"/>
      <c r="D133"/>
      <c r="F133"/>
      <c r="H133"/>
      <c r="J133"/>
      <c r="L133"/>
      <c r="N133"/>
    </row>
    <row r="134" spans="1:14" x14ac:dyDescent="0.25">
      <c r="A134"/>
      <c r="B134"/>
      <c r="D134"/>
      <c r="F134"/>
      <c r="H134"/>
      <c r="J134"/>
      <c r="L134"/>
      <c r="N134"/>
    </row>
    <row r="135" spans="1:14" x14ac:dyDescent="0.25">
      <c r="A135"/>
      <c r="B135"/>
      <c r="D135"/>
      <c r="F135"/>
      <c r="H135"/>
      <c r="J135"/>
      <c r="L135"/>
      <c r="N135"/>
    </row>
    <row r="136" spans="1:14" x14ac:dyDescent="0.25">
      <c r="A136"/>
      <c r="B136"/>
      <c r="D136"/>
      <c r="F136"/>
      <c r="H136"/>
      <c r="J136"/>
      <c r="L136"/>
      <c r="N136"/>
    </row>
    <row r="137" spans="1:14" x14ac:dyDescent="0.25">
      <c r="A137"/>
      <c r="B137"/>
      <c r="D137"/>
      <c r="F137"/>
      <c r="H137"/>
      <c r="J137"/>
      <c r="L137"/>
      <c r="N137"/>
    </row>
    <row r="138" spans="1:14" x14ac:dyDescent="0.25">
      <c r="A138"/>
      <c r="B138"/>
      <c r="D138"/>
      <c r="F138"/>
      <c r="H138"/>
      <c r="J138"/>
      <c r="L138"/>
      <c r="N138"/>
    </row>
    <row r="139" spans="1:14" x14ac:dyDescent="0.25">
      <c r="A139"/>
      <c r="B139"/>
      <c r="D139"/>
      <c r="F139"/>
      <c r="H139"/>
      <c r="J139"/>
      <c r="L139"/>
      <c r="N139"/>
    </row>
    <row r="140" spans="1:14" x14ac:dyDescent="0.25">
      <c r="A140"/>
      <c r="B140"/>
      <c r="D140"/>
      <c r="F140"/>
      <c r="H140"/>
      <c r="J140"/>
      <c r="L140"/>
      <c r="N140"/>
    </row>
    <row r="141" spans="1:14" x14ac:dyDescent="0.25">
      <c r="A141"/>
      <c r="B141"/>
      <c r="D141"/>
      <c r="F141"/>
      <c r="H141"/>
      <c r="J141"/>
      <c r="L141"/>
      <c r="N141"/>
    </row>
    <row r="142" spans="1:14" x14ac:dyDescent="0.25">
      <c r="A142"/>
      <c r="B142"/>
      <c r="D142"/>
      <c r="F142"/>
      <c r="H142"/>
      <c r="J142"/>
      <c r="L142"/>
      <c r="N142"/>
    </row>
    <row r="143" spans="1:14" x14ac:dyDescent="0.25">
      <c r="A143"/>
      <c r="B143"/>
      <c r="D143"/>
      <c r="F143"/>
      <c r="H143"/>
      <c r="J143"/>
      <c r="L143"/>
      <c r="N143"/>
    </row>
    <row r="144" spans="1:14" x14ac:dyDescent="0.25">
      <c r="A144"/>
      <c r="B144"/>
      <c r="D144"/>
      <c r="F144"/>
      <c r="H144"/>
      <c r="J144"/>
      <c r="L144"/>
      <c r="N144"/>
    </row>
    <row r="145" spans="1:14" x14ac:dyDescent="0.25">
      <c r="A145"/>
      <c r="B145"/>
      <c r="D145"/>
      <c r="F145"/>
      <c r="H145"/>
      <c r="J145"/>
      <c r="L145"/>
      <c r="N145"/>
    </row>
    <row r="146" spans="1:14" x14ac:dyDescent="0.25">
      <c r="A146"/>
      <c r="B146"/>
      <c r="D146"/>
      <c r="F146"/>
      <c r="H146"/>
      <c r="J146"/>
      <c r="L146"/>
      <c r="N146"/>
    </row>
    <row r="147" spans="1:14" x14ac:dyDescent="0.25">
      <c r="A147"/>
      <c r="B147"/>
      <c r="D147"/>
      <c r="F147"/>
      <c r="H147"/>
      <c r="J147"/>
      <c r="L147"/>
      <c r="N147"/>
    </row>
    <row r="148" spans="1:14" x14ac:dyDescent="0.25">
      <c r="A148"/>
      <c r="B148"/>
      <c r="D148"/>
      <c r="F148"/>
      <c r="H148"/>
      <c r="J148"/>
      <c r="L148"/>
      <c r="N148"/>
    </row>
    <row r="149" spans="1:14" x14ac:dyDescent="0.25">
      <c r="A149"/>
      <c r="B149"/>
      <c r="D149"/>
      <c r="F149"/>
      <c r="H149"/>
      <c r="J149"/>
      <c r="L149"/>
      <c r="N149"/>
    </row>
    <row r="150" spans="1:14" x14ac:dyDescent="0.25">
      <c r="A150"/>
      <c r="B150"/>
      <c r="D150"/>
      <c r="F150"/>
      <c r="H150"/>
      <c r="J150"/>
      <c r="L150"/>
      <c r="N150"/>
    </row>
    <row r="151" spans="1:14" x14ac:dyDescent="0.25">
      <c r="A151"/>
      <c r="B151"/>
      <c r="D151"/>
      <c r="F151"/>
      <c r="H151"/>
      <c r="J151"/>
      <c r="L151"/>
      <c r="N151"/>
    </row>
    <row r="152" spans="1:14" x14ac:dyDescent="0.25">
      <c r="A152"/>
      <c r="B152"/>
      <c r="D152"/>
      <c r="F152"/>
      <c r="H152"/>
      <c r="J152"/>
      <c r="L152"/>
      <c r="N152"/>
    </row>
    <row r="153" spans="1:14" x14ac:dyDescent="0.25">
      <c r="A153"/>
      <c r="B153"/>
      <c r="D153"/>
      <c r="F153"/>
      <c r="H153"/>
      <c r="J153"/>
      <c r="L153"/>
      <c r="N153"/>
    </row>
    <row r="154" spans="1:14" x14ac:dyDescent="0.25">
      <c r="A154"/>
      <c r="B154"/>
      <c r="D154"/>
      <c r="F154"/>
      <c r="H154"/>
      <c r="J154"/>
      <c r="L154"/>
      <c r="N154"/>
    </row>
    <row r="155" spans="1:14" x14ac:dyDescent="0.25">
      <c r="A155"/>
      <c r="B155"/>
      <c r="D155"/>
      <c r="F155"/>
      <c r="H155"/>
      <c r="J155"/>
      <c r="L155"/>
      <c r="N155"/>
    </row>
    <row r="156" spans="1:14" x14ac:dyDescent="0.25">
      <c r="A156"/>
      <c r="B156"/>
      <c r="D156"/>
      <c r="F156"/>
      <c r="H156"/>
      <c r="J156"/>
      <c r="L156"/>
      <c r="N156"/>
    </row>
    <row r="157" spans="1:14" x14ac:dyDescent="0.25">
      <c r="A157"/>
      <c r="B157"/>
      <c r="D157"/>
      <c r="F157"/>
      <c r="H157"/>
      <c r="J157"/>
      <c r="L157"/>
      <c r="N157"/>
    </row>
    <row r="158" spans="1:14" x14ac:dyDescent="0.25">
      <c r="A158"/>
      <c r="B158"/>
      <c r="D158"/>
      <c r="F158"/>
      <c r="H158"/>
      <c r="J158"/>
      <c r="L158"/>
      <c r="N158"/>
    </row>
    <row r="159" spans="1:14" x14ac:dyDescent="0.25">
      <c r="A159"/>
      <c r="B159"/>
      <c r="D159"/>
      <c r="F159"/>
      <c r="H159"/>
      <c r="J159"/>
      <c r="L159"/>
      <c r="N159"/>
    </row>
    <row r="160" spans="1:14" x14ac:dyDescent="0.25">
      <c r="A160"/>
      <c r="B160"/>
      <c r="D160"/>
      <c r="F160"/>
      <c r="H160"/>
      <c r="J160"/>
      <c r="L160"/>
      <c r="N160"/>
    </row>
    <row r="161" spans="1:14" x14ac:dyDescent="0.25">
      <c r="A161"/>
      <c r="B161"/>
      <c r="D161"/>
      <c r="F161"/>
      <c r="H161"/>
      <c r="J161"/>
      <c r="L161"/>
      <c r="N161"/>
    </row>
    <row r="162" spans="1:14" x14ac:dyDescent="0.25">
      <c r="A162"/>
      <c r="B162"/>
      <c r="D162"/>
      <c r="F162"/>
      <c r="H162"/>
      <c r="J162"/>
      <c r="L162"/>
      <c r="N162"/>
    </row>
    <row r="163" spans="1:14" x14ac:dyDescent="0.25">
      <c r="A163"/>
      <c r="B163"/>
      <c r="D163"/>
      <c r="F163"/>
      <c r="H163"/>
      <c r="J163"/>
      <c r="L163"/>
      <c r="N163"/>
    </row>
    <row r="164" spans="1:14" x14ac:dyDescent="0.25">
      <c r="A164"/>
      <c r="B164"/>
      <c r="D164"/>
      <c r="F164"/>
      <c r="H164"/>
      <c r="J164"/>
      <c r="L164"/>
      <c r="N164"/>
    </row>
    <row r="165" spans="1:14" x14ac:dyDescent="0.25">
      <c r="A165"/>
      <c r="B165"/>
      <c r="D165"/>
      <c r="F165"/>
      <c r="H165"/>
      <c r="J165"/>
      <c r="L165"/>
      <c r="N165"/>
    </row>
    <row r="166" spans="1:14" x14ac:dyDescent="0.25">
      <c r="A166"/>
      <c r="B166"/>
      <c r="D166"/>
      <c r="F166"/>
      <c r="H166"/>
      <c r="J166"/>
      <c r="L166"/>
      <c r="N166"/>
    </row>
    <row r="167" spans="1:14" x14ac:dyDescent="0.25">
      <c r="A167"/>
      <c r="B167"/>
      <c r="D167"/>
      <c r="F167"/>
      <c r="H167"/>
      <c r="J167"/>
      <c r="L167"/>
      <c r="N167"/>
    </row>
    <row r="168" spans="1:14" x14ac:dyDescent="0.25">
      <c r="A168"/>
      <c r="B168"/>
      <c r="D168"/>
      <c r="F168"/>
      <c r="H168"/>
      <c r="J168"/>
      <c r="L168"/>
      <c r="N168"/>
    </row>
    <row r="169" spans="1:14" x14ac:dyDescent="0.25">
      <c r="A169"/>
      <c r="B169"/>
      <c r="D169"/>
      <c r="F169"/>
      <c r="H169"/>
      <c r="J169"/>
      <c r="L169"/>
      <c r="N169"/>
    </row>
    <row r="170" spans="1:14" x14ac:dyDescent="0.25">
      <c r="A170"/>
      <c r="B170"/>
      <c r="D170"/>
      <c r="F170"/>
      <c r="H170"/>
      <c r="J170"/>
      <c r="L170"/>
      <c r="N170"/>
    </row>
    <row r="171" spans="1:14" x14ac:dyDescent="0.25">
      <c r="A171"/>
      <c r="B171"/>
      <c r="D171"/>
      <c r="F171"/>
      <c r="H171"/>
      <c r="J171"/>
      <c r="L171"/>
      <c r="N171"/>
    </row>
    <row r="172" spans="1:14" x14ac:dyDescent="0.25">
      <c r="A172"/>
      <c r="B172"/>
      <c r="D172"/>
      <c r="F172"/>
      <c r="H172"/>
      <c r="J172"/>
      <c r="L172"/>
      <c r="N172"/>
    </row>
    <row r="173" spans="1:14" x14ac:dyDescent="0.25">
      <c r="A173"/>
      <c r="B173"/>
      <c r="D173"/>
      <c r="F173"/>
      <c r="H173"/>
      <c r="J173"/>
      <c r="L173"/>
      <c r="N173"/>
    </row>
    <row r="174" spans="1:14" x14ac:dyDescent="0.25">
      <c r="A174"/>
      <c r="B174"/>
      <c r="D174"/>
      <c r="F174"/>
      <c r="H174"/>
      <c r="J174"/>
      <c r="L174"/>
      <c r="N174"/>
    </row>
    <row r="175" spans="1:14" x14ac:dyDescent="0.25">
      <c r="A175"/>
      <c r="B175"/>
      <c r="D175"/>
      <c r="F175"/>
      <c r="H175"/>
      <c r="J175"/>
      <c r="L175"/>
      <c r="N175"/>
    </row>
    <row r="176" spans="1:14" x14ac:dyDescent="0.25">
      <c r="A176"/>
      <c r="B176"/>
      <c r="D176"/>
      <c r="F176"/>
      <c r="H176"/>
      <c r="J176"/>
      <c r="L176"/>
      <c r="N176"/>
    </row>
    <row r="177" spans="1:14" x14ac:dyDescent="0.25">
      <c r="A177"/>
      <c r="B177"/>
      <c r="D177"/>
      <c r="F177"/>
      <c r="H177"/>
      <c r="J177"/>
      <c r="L177"/>
      <c r="N177"/>
    </row>
    <row r="178" spans="1:14" x14ac:dyDescent="0.25">
      <c r="A178"/>
      <c r="B178"/>
      <c r="D178"/>
      <c r="F178"/>
      <c r="H178"/>
      <c r="J178"/>
      <c r="L178"/>
      <c r="N178"/>
    </row>
    <row r="179" spans="1:14" x14ac:dyDescent="0.25">
      <c r="A179"/>
      <c r="B179"/>
      <c r="D179"/>
      <c r="F179"/>
      <c r="H179"/>
      <c r="J179"/>
      <c r="L179"/>
      <c r="N179"/>
    </row>
    <row r="180" spans="1:14" x14ac:dyDescent="0.25">
      <c r="A180"/>
      <c r="B180"/>
      <c r="D180"/>
      <c r="F180"/>
      <c r="H180"/>
      <c r="J180"/>
      <c r="L180"/>
      <c r="N180"/>
    </row>
    <row r="181" spans="1:14" x14ac:dyDescent="0.25">
      <c r="A181"/>
      <c r="B181"/>
      <c r="D181"/>
      <c r="F181"/>
      <c r="H181"/>
      <c r="J181"/>
      <c r="L181"/>
      <c r="N181"/>
    </row>
    <row r="182" spans="1:14" x14ac:dyDescent="0.25">
      <c r="A182"/>
      <c r="B182"/>
      <c r="D182"/>
      <c r="F182"/>
      <c r="H182"/>
      <c r="J182"/>
      <c r="L182"/>
      <c r="N182"/>
    </row>
    <row r="183" spans="1:14" x14ac:dyDescent="0.25">
      <c r="A183"/>
      <c r="B183"/>
      <c r="D183"/>
      <c r="F183"/>
      <c r="H183"/>
      <c r="J183"/>
      <c r="L183"/>
      <c r="N183"/>
    </row>
    <row r="184" spans="1:14" x14ac:dyDescent="0.25">
      <c r="A184"/>
      <c r="B184"/>
      <c r="D184"/>
      <c r="F184"/>
      <c r="H184"/>
      <c r="J184"/>
      <c r="L184"/>
      <c r="N184"/>
    </row>
    <row r="185" spans="1:14" x14ac:dyDescent="0.25">
      <c r="A185"/>
      <c r="B185"/>
      <c r="D185"/>
      <c r="F185"/>
      <c r="H185"/>
      <c r="J185"/>
      <c r="L185"/>
      <c r="N185"/>
    </row>
    <row r="186" spans="1:14" x14ac:dyDescent="0.25">
      <c r="A186"/>
      <c r="B186"/>
      <c r="D186"/>
      <c r="F186"/>
      <c r="H186"/>
      <c r="J186"/>
      <c r="L186"/>
      <c r="N186"/>
    </row>
    <row r="187" spans="1:14" x14ac:dyDescent="0.25">
      <c r="A187"/>
      <c r="B187"/>
      <c r="D187"/>
      <c r="F187"/>
      <c r="H187"/>
      <c r="J187"/>
      <c r="L187"/>
      <c r="N187"/>
    </row>
    <row r="188" spans="1:14" x14ac:dyDescent="0.25">
      <c r="A188"/>
      <c r="B188"/>
      <c r="D188"/>
      <c r="F188"/>
      <c r="H188"/>
      <c r="J188"/>
      <c r="L188"/>
      <c r="N188"/>
    </row>
    <row r="189" spans="1:14" x14ac:dyDescent="0.25">
      <c r="A189"/>
      <c r="B189"/>
      <c r="D189"/>
      <c r="F189"/>
      <c r="H189"/>
      <c r="J189"/>
      <c r="L189"/>
      <c r="N189"/>
    </row>
    <row r="190" spans="1:14" x14ac:dyDescent="0.25">
      <c r="A190"/>
      <c r="B190"/>
      <c r="D190"/>
      <c r="F190"/>
      <c r="H190"/>
      <c r="J190"/>
      <c r="L190"/>
      <c r="N190"/>
    </row>
    <row r="191" spans="1:14" x14ac:dyDescent="0.25">
      <c r="A191"/>
      <c r="B191"/>
      <c r="D191"/>
      <c r="F191"/>
      <c r="H191"/>
      <c r="J191"/>
      <c r="L191"/>
      <c r="N191"/>
    </row>
    <row r="192" spans="1:14" x14ac:dyDescent="0.25">
      <c r="A192"/>
      <c r="B192"/>
      <c r="D192"/>
      <c r="F192"/>
      <c r="H192"/>
      <c r="J192"/>
      <c r="L192"/>
      <c r="N192"/>
    </row>
    <row r="193" spans="1:14" x14ac:dyDescent="0.25">
      <c r="A193"/>
      <c r="B193"/>
      <c r="D193"/>
      <c r="F193"/>
      <c r="H193"/>
      <c r="J193"/>
      <c r="L193"/>
      <c r="N193"/>
    </row>
    <row r="194" spans="1:14" x14ac:dyDescent="0.25">
      <c r="A194"/>
      <c r="B194"/>
      <c r="D194"/>
      <c r="F194"/>
      <c r="H194"/>
      <c r="J194"/>
      <c r="L194"/>
      <c r="N194"/>
    </row>
    <row r="195" spans="1:14" x14ac:dyDescent="0.25">
      <c r="A195"/>
      <c r="B195"/>
      <c r="D195"/>
      <c r="F195"/>
      <c r="H195"/>
      <c r="J195"/>
      <c r="L195"/>
      <c r="N195"/>
    </row>
    <row r="196" spans="1:14" x14ac:dyDescent="0.25">
      <c r="A196"/>
      <c r="B196"/>
      <c r="D196"/>
      <c r="F196"/>
      <c r="H196"/>
      <c r="J196"/>
      <c r="L196"/>
      <c r="N196"/>
    </row>
    <row r="197" spans="1:14" x14ac:dyDescent="0.25">
      <c r="A197"/>
      <c r="B197"/>
      <c r="D197"/>
      <c r="F197"/>
      <c r="H197"/>
      <c r="J197"/>
      <c r="L197"/>
      <c r="N197"/>
    </row>
    <row r="198" spans="1:14" x14ac:dyDescent="0.25">
      <c r="A198"/>
      <c r="B198"/>
      <c r="D198"/>
      <c r="F198"/>
      <c r="H198"/>
      <c r="J198"/>
      <c r="L198"/>
      <c r="N198"/>
    </row>
    <row r="199" spans="1:14" x14ac:dyDescent="0.25">
      <c r="A199"/>
      <c r="B199"/>
      <c r="D199"/>
      <c r="F199"/>
      <c r="H199"/>
      <c r="J199"/>
      <c r="L199"/>
      <c r="N199"/>
    </row>
    <row r="200" spans="1:14" x14ac:dyDescent="0.25">
      <c r="A200"/>
      <c r="B200"/>
      <c r="D200"/>
      <c r="F200"/>
      <c r="H200"/>
      <c r="J200"/>
      <c r="L200"/>
      <c r="N200"/>
    </row>
    <row r="201" spans="1:14" x14ac:dyDescent="0.25">
      <c r="A201"/>
      <c r="B201"/>
      <c r="D201"/>
      <c r="F201"/>
      <c r="H201"/>
      <c r="J201"/>
      <c r="L201"/>
      <c r="N201"/>
    </row>
    <row r="202" spans="1:14" x14ac:dyDescent="0.25">
      <c r="A202"/>
      <c r="B202"/>
      <c r="D202"/>
      <c r="F202"/>
      <c r="H202"/>
      <c r="J202"/>
      <c r="L202"/>
      <c r="N202"/>
    </row>
    <row r="203" spans="1:14" x14ac:dyDescent="0.25">
      <c r="A203"/>
      <c r="B203"/>
      <c r="D203"/>
      <c r="F203"/>
      <c r="H203"/>
      <c r="J203"/>
      <c r="L203"/>
      <c r="N203"/>
    </row>
    <row r="204" spans="1:14" x14ac:dyDescent="0.25">
      <c r="A204"/>
      <c r="B204"/>
      <c r="D204"/>
      <c r="F204"/>
      <c r="H204"/>
      <c r="J204"/>
      <c r="L204"/>
      <c r="N204"/>
    </row>
    <row r="205" spans="1:14" x14ac:dyDescent="0.25">
      <c r="A205"/>
      <c r="B205"/>
      <c r="D205"/>
      <c r="F205"/>
      <c r="H205"/>
      <c r="J205"/>
      <c r="L205"/>
      <c r="N205"/>
    </row>
    <row r="206" spans="1:14" x14ac:dyDescent="0.25">
      <c r="A206"/>
      <c r="B206"/>
      <c r="D206"/>
      <c r="F206"/>
      <c r="H206"/>
      <c r="J206"/>
      <c r="L206"/>
      <c r="N206"/>
    </row>
    <row r="207" spans="1:14" x14ac:dyDescent="0.25">
      <c r="A207"/>
      <c r="B207"/>
      <c r="D207"/>
      <c r="F207"/>
      <c r="H207"/>
      <c r="J207"/>
      <c r="L207"/>
      <c r="N207"/>
    </row>
    <row r="208" spans="1:14" x14ac:dyDescent="0.25">
      <c r="A208"/>
      <c r="B208"/>
      <c r="D208"/>
      <c r="F208"/>
      <c r="H208"/>
      <c r="J208"/>
      <c r="L208"/>
      <c r="N208"/>
    </row>
    <row r="209" spans="1:14" x14ac:dyDescent="0.25">
      <c r="A209"/>
      <c r="B209"/>
      <c r="D209"/>
      <c r="F209"/>
      <c r="H209"/>
      <c r="J209"/>
      <c r="L209"/>
      <c r="N209"/>
    </row>
    <row r="210" spans="1:14" x14ac:dyDescent="0.25">
      <c r="A210"/>
      <c r="B210"/>
      <c r="D210"/>
      <c r="F210"/>
      <c r="H210"/>
      <c r="J210"/>
      <c r="L210"/>
      <c r="N210"/>
    </row>
    <row r="211" spans="1:14" x14ac:dyDescent="0.25">
      <c r="A211"/>
      <c r="B211"/>
      <c r="D211"/>
      <c r="F211"/>
      <c r="H211"/>
      <c r="J211"/>
      <c r="L211"/>
      <c r="N211"/>
    </row>
    <row r="212" spans="1:14" x14ac:dyDescent="0.25">
      <c r="A212"/>
      <c r="B212"/>
      <c r="D212"/>
      <c r="F212"/>
      <c r="H212"/>
      <c r="J212"/>
      <c r="L212"/>
      <c r="N212"/>
    </row>
    <row r="213" spans="1:14" x14ac:dyDescent="0.25">
      <c r="A213"/>
      <c r="B213"/>
      <c r="D213"/>
      <c r="F213"/>
      <c r="H213"/>
      <c r="J213"/>
      <c r="L213"/>
      <c r="N213"/>
    </row>
    <row r="214" spans="1:14" x14ac:dyDescent="0.25">
      <c r="A214"/>
      <c r="B214"/>
      <c r="D214"/>
      <c r="F214"/>
      <c r="H214"/>
      <c r="J214"/>
      <c r="L214"/>
      <c r="N214"/>
    </row>
    <row r="215" spans="1:14" x14ac:dyDescent="0.25">
      <c r="A215"/>
      <c r="B215"/>
      <c r="D215"/>
      <c r="F215"/>
      <c r="H215"/>
      <c r="J215"/>
      <c r="L215"/>
      <c r="N215"/>
    </row>
    <row r="216" spans="1:14" x14ac:dyDescent="0.25">
      <c r="A216"/>
      <c r="B216"/>
      <c r="D216"/>
      <c r="F216"/>
      <c r="H216"/>
      <c r="J216"/>
      <c r="L216"/>
      <c r="N216"/>
    </row>
    <row r="217" spans="1:14" x14ac:dyDescent="0.25">
      <c r="A217"/>
      <c r="B217"/>
      <c r="D217"/>
      <c r="F217"/>
      <c r="H217"/>
      <c r="J217"/>
      <c r="L217"/>
      <c r="N217"/>
    </row>
    <row r="218" spans="1:14" x14ac:dyDescent="0.25">
      <c r="A218"/>
      <c r="B218"/>
      <c r="D218"/>
      <c r="F218"/>
      <c r="H218"/>
      <c r="J218"/>
      <c r="L218"/>
      <c r="N218"/>
    </row>
    <row r="219" spans="1:14" x14ac:dyDescent="0.25">
      <c r="A219"/>
      <c r="B219"/>
      <c r="D219"/>
      <c r="F219"/>
      <c r="H219"/>
      <c r="J219"/>
      <c r="L219"/>
      <c r="N219"/>
    </row>
    <row r="220" spans="1:14" x14ac:dyDescent="0.25">
      <c r="A220"/>
      <c r="B220"/>
      <c r="D220"/>
      <c r="F220"/>
      <c r="H220"/>
      <c r="J220"/>
      <c r="L220"/>
      <c r="N220"/>
    </row>
    <row r="221" spans="1:14" x14ac:dyDescent="0.25">
      <c r="A221"/>
      <c r="B221"/>
      <c r="D221"/>
      <c r="F221"/>
      <c r="H221"/>
      <c r="J221"/>
      <c r="L221"/>
      <c r="N221"/>
    </row>
    <row r="222" spans="1:14" x14ac:dyDescent="0.25">
      <c r="A222"/>
      <c r="B222"/>
      <c r="D222"/>
      <c r="F222"/>
      <c r="H222"/>
      <c r="J222"/>
      <c r="L222"/>
      <c r="N222"/>
    </row>
    <row r="223" spans="1:14" x14ac:dyDescent="0.25">
      <c r="A223"/>
      <c r="B223"/>
      <c r="D223"/>
      <c r="F223"/>
      <c r="H223"/>
      <c r="J223"/>
      <c r="L223"/>
      <c r="N223"/>
    </row>
    <row r="224" spans="1:14" x14ac:dyDescent="0.25">
      <c r="A224"/>
      <c r="B224"/>
      <c r="D224"/>
      <c r="F224"/>
      <c r="H224"/>
      <c r="J224"/>
      <c r="L224"/>
      <c r="N224"/>
    </row>
    <row r="225" spans="1:14" x14ac:dyDescent="0.25">
      <c r="A225"/>
      <c r="B225"/>
      <c r="D225"/>
      <c r="F225"/>
      <c r="H225"/>
      <c r="J225"/>
      <c r="L225"/>
      <c r="N225"/>
    </row>
    <row r="226" spans="1:14" x14ac:dyDescent="0.25">
      <c r="A226"/>
      <c r="B226"/>
      <c r="D226"/>
      <c r="F226"/>
      <c r="H226"/>
      <c r="J226"/>
      <c r="L226"/>
      <c r="N226"/>
    </row>
    <row r="227" spans="1:14" x14ac:dyDescent="0.25">
      <c r="A227"/>
      <c r="B227"/>
      <c r="D227"/>
      <c r="F227"/>
      <c r="H227"/>
      <c r="J227"/>
      <c r="L227"/>
      <c r="N227"/>
    </row>
    <row r="228" spans="1:14" x14ac:dyDescent="0.25">
      <c r="A228"/>
      <c r="B228"/>
      <c r="D228"/>
      <c r="F228"/>
      <c r="H228"/>
      <c r="J228"/>
      <c r="L228"/>
      <c r="N228"/>
    </row>
    <row r="229" spans="1:14" x14ac:dyDescent="0.25">
      <c r="A229"/>
      <c r="B229"/>
      <c r="D229"/>
      <c r="F229"/>
      <c r="H229"/>
      <c r="J229"/>
      <c r="L229"/>
      <c r="N229"/>
    </row>
    <row r="230" spans="1:14" x14ac:dyDescent="0.25">
      <c r="A230"/>
      <c r="B230"/>
      <c r="D230"/>
      <c r="F230"/>
      <c r="H230"/>
      <c r="J230"/>
      <c r="L230"/>
      <c r="N230"/>
    </row>
    <row r="231" spans="1:14" x14ac:dyDescent="0.25">
      <c r="A231"/>
      <c r="B231"/>
      <c r="D231"/>
      <c r="F231"/>
      <c r="H231"/>
      <c r="J231"/>
      <c r="L231"/>
      <c r="N231"/>
    </row>
    <row r="232" spans="1:14" x14ac:dyDescent="0.25">
      <c r="A232"/>
      <c r="B232"/>
      <c r="D232"/>
      <c r="F232"/>
      <c r="H232"/>
      <c r="J232"/>
      <c r="L232"/>
      <c r="N232"/>
    </row>
    <row r="233" spans="1:14" x14ac:dyDescent="0.25">
      <c r="A233"/>
      <c r="B233"/>
      <c r="D233"/>
      <c r="F233"/>
      <c r="H233"/>
      <c r="J233"/>
      <c r="L233"/>
      <c r="N233"/>
    </row>
    <row r="234" spans="1:14" x14ac:dyDescent="0.25">
      <c r="A234"/>
      <c r="B234"/>
      <c r="D234"/>
      <c r="F234"/>
      <c r="H234"/>
      <c r="J234"/>
      <c r="L234"/>
      <c r="N234"/>
    </row>
    <row r="235" spans="1:14" x14ac:dyDescent="0.25">
      <c r="A235"/>
      <c r="B235"/>
      <c r="D235"/>
      <c r="F235"/>
      <c r="H235"/>
      <c r="J235"/>
      <c r="L235"/>
      <c r="N235"/>
    </row>
    <row r="236" spans="1:14" x14ac:dyDescent="0.25">
      <c r="A236"/>
      <c r="B236"/>
      <c r="D236"/>
      <c r="F236"/>
      <c r="H236"/>
      <c r="J236"/>
      <c r="L236"/>
      <c r="N236"/>
    </row>
    <row r="237" spans="1:14" x14ac:dyDescent="0.25">
      <c r="A237"/>
      <c r="B237"/>
      <c r="D237"/>
      <c r="F237"/>
      <c r="H237"/>
      <c r="J237"/>
      <c r="L237"/>
      <c r="N237"/>
    </row>
    <row r="238" spans="1:14" x14ac:dyDescent="0.25">
      <c r="A238"/>
      <c r="B238"/>
      <c r="D238"/>
      <c r="F238"/>
      <c r="H238"/>
      <c r="J238"/>
      <c r="L238"/>
      <c r="N238"/>
    </row>
    <row r="239" spans="1:14" x14ac:dyDescent="0.25">
      <c r="A239"/>
      <c r="B239"/>
      <c r="D239"/>
      <c r="F239"/>
      <c r="H239"/>
      <c r="J239"/>
      <c r="L239"/>
      <c r="N239"/>
    </row>
    <row r="240" spans="1:14" x14ac:dyDescent="0.25">
      <c r="A240"/>
      <c r="B240"/>
      <c r="D240"/>
      <c r="F240"/>
      <c r="H240"/>
      <c r="J240"/>
      <c r="L240"/>
      <c r="N240"/>
    </row>
    <row r="241" spans="1:14" x14ac:dyDescent="0.25">
      <c r="A241"/>
      <c r="B241"/>
      <c r="D241"/>
      <c r="F241"/>
      <c r="H241"/>
      <c r="J241"/>
      <c r="L241"/>
      <c r="N241"/>
    </row>
    <row r="242" spans="1:14" x14ac:dyDescent="0.25">
      <c r="A242"/>
      <c r="B242"/>
      <c r="D242"/>
      <c r="F242"/>
      <c r="H242"/>
      <c r="J242"/>
      <c r="L242"/>
      <c r="N242"/>
    </row>
    <row r="243" spans="1:14" x14ac:dyDescent="0.25">
      <c r="A243"/>
      <c r="B243"/>
      <c r="D243"/>
      <c r="F243"/>
      <c r="H243"/>
      <c r="J243"/>
      <c r="L243"/>
      <c r="N243"/>
    </row>
    <row r="244" spans="1:14" x14ac:dyDescent="0.25">
      <c r="A244"/>
      <c r="B244"/>
      <c r="D244"/>
      <c r="F244"/>
      <c r="H244"/>
      <c r="J244"/>
      <c r="L244"/>
      <c r="N244"/>
    </row>
    <row r="245" spans="1:14" x14ac:dyDescent="0.25">
      <c r="A245"/>
      <c r="B245"/>
      <c r="D245"/>
      <c r="F245"/>
      <c r="H245"/>
      <c r="J245"/>
      <c r="L245"/>
      <c r="N245"/>
    </row>
    <row r="246" spans="1:14" x14ac:dyDescent="0.25">
      <c r="A246"/>
      <c r="B246"/>
      <c r="D246"/>
      <c r="F246"/>
      <c r="H246"/>
      <c r="J246"/>
      <c r="L246"/>
      <c r="N246"/>
    </row>
    <row r="247" spans="1:14" x14ac:dyDescent="0.25">
      <c r="A247"/>
      <c r="B247"/>
      <c r="D247"/>
      <c r="F247"/>
      <c r="H247"/>
      <c r="J247"/>
      <c r="L247"/>
      <c r="N247"/>
    </row>
    <row r="248" spans="1:14" x14ac:dyDescent="0.25">
      <c r="A248"/>
      <c r="B248"/>
      <c r="D248"/>
      <c r="F248"/>
      <c r="H248"/>
      <c r="J248"/>
      <c r="L248"/>
      <c r="N248"/>
    </row>
    <row r="249" spans="1:14" x14ac:dyDescent="0.25">
      <c r="A249"/>
      <c r="B249"/>
      <c r="D249"/>
      <c r="F249"/>
      <c r="H249"/>
      <c r="J249"/>
      <c r="L249"/>
      <c r="N249"/>
    </row>
    <row r="250" spans="1:14" x14ac:dyDescent="0.25">
      <c r="A250"/>
      <c r="B250"/>
      <c r="D250"/>
      <c r="F250"/>
      <c r="H250"/>
      <c r="J250"/>
      <c r="L250"/>
      <c r="N250"/>
    </row>
    <row r="251" spans="1:14" x14ac:dyDescent="0.25">
      <c r="A251"/>
      <c r="B251"/>
      <c r="D251"/>
      <c r="F251"/>
      <c r="H251"/>
      <c r="J251"/>
      <c r="L251"/>
      <c r="N251"/>
    </row>
    <row r="252" spans="1:14" x14ac:dyDescent="0.25">
      <c r="A252"/>
      <c r="B252"/>
      <c r="D252"/>
      <c r="F252"/>
      <c r="H252"/>
      <c r="J252"/>
      <c r="L252"/>
      <c r="N252"/>
    </row>
    <row r="253" spans="1:14" x14ac:dyDescent="0.25">
      <c r="A253"/>
      <c r="B253"/>
      <c r="D253"/>
      <c r="F253"/>
      <c r="H253"/>
      <c r="J253"/>
      <c r="L253"/>
      <c r="N253"/>
    </row>
    <row r="254" spans="1:14" x14ac:dyDescent="0.25">
      <c r="A254"/>
      <c r="B254"/>
      <c r="D254"/>
      <c r="F254"/>
      <c r="H254"/>
      <c r="J254"/>
      <c r="L254"/>
      <c r="N254"/>
    </row>
    <row r="255" spans="1:14" x14ac:dyDescent="0.25">
      <c r="A255"/>
      <c r="B255"/>
      <c r="D255"/>
      <c r="F255"/>
      <c r="H255"/>
      <c r="J255"/>
      <c r="L255"/>
      <c r="N255"/>
    </row>
    <row r="256" spans="1:14" x14ac:dyDescent="0.25">
      <c r="A256"/>
      <c r="B256"/>
      <c r="D256"/>
      <c r="F256"/>
      <c r="H256"/>
      <c r="J256"/>
      <c r="L256"/>
      <c r="N256"/>
    </row>
    <row r="257" spans="1:14" x14ac:dyDescent="0.25">
      <c r="A257"/>
      <c r="B257"/>
      <c r="D257"/>
      <c r="F257"/>
      <c r="H257"/>
      <c r="J257"/>
      <c r="L257"/>
      <c r="N257"/>
    </row>
    <row r="258" spans="1:14" x14ac:dyDescent="0.25">
      <c r="A258"/>
      <c r="B258"/>
      <c r="D258"/>
      <c r="F258"/>
      <c r="H258"/>
      <c r="J258"/>
      <c r="L258"/>
      <c r="N258"/>
    </row>
    <row r="259" spans="1:14" x14ac:dyDescent="0.25">
      <c r="A259"/>
      <c r="B259"/>
      <c r="D259"/>
      <c r="F259"/>
      <c r="H259"/>
      <c r="J259"/>
      <c r="L259"/>
      <c r="N259"/>
    </row>
    <row r="260" spans="1:14" x14ac:dyDescent="0.25">
      <c r="A260"/>
      <c r="B260"/>
      <c r="D260"/>
      <c r="F260"/>
      <c r="H260"/>
      <c r="J260"/>
      <c r="L260"/>
      <c r="N260"/>
    </row>
    <row r="261" spans="1:14" x14ac:dyDescent="0.25">
      <c r="A261"/>
      <c r="B261"/>
      <c r="D261"/>
      <c r="F261"/>
      <c r="H261"/>
      <c r="J261"/>
      <c r="L261"/>
      <c r="N261"/>
    </row>
    <row r="262" spans="1:14" x14ac:dyDescent="0.25">
      <c r="A262"/>
      <c r="B262"/>
      <c r="D262"/>
      <c r="F262"/>
      <c r="H262"/>
      <c r="J262"/>
      <c r="L262"/>
      <c r="N262"/>
    </row>
    <row r="263" spans="1:14" x14ac:dyDescent="0.25">
      <c r="A263"/>
      <c r="B263"/>
      <c r="D263"/>
      <c r="F263"/>
      <c r="H263"/>
      <c r="J263"/>
      <c r="L263"/>
      <c r="N263"/>
    </row>
    <row r="264" spans="1:14" x14ac:dyDescent="0.25">
      <c r="A264"/>
      <c r="B264"/>
      <c r="D264"/>
      <c r="F264"/>
      <c r="H264"/>
      <c r="J264"/>
      <c r="L264"/>
      <c r="N264"/>
    </row>
    <row r="265" spans="1:14" x14ac:dyDescent="0.25">
      <c r="A265"/>
      <c r="B265"/>
      <c r="D265"/>
      <c r="F265"/>
      <c r="H265"/>
      <c r="J265"/>
      <c r="L265"/>
      <c r="N265"/>
    </row>
    <row r="266" spans="1:14" x14ac:dyDescent="0.25">
      <c r="A266"/>
      <c r="B266"/>
      <c r="D266"/>
      <c r="F266"/>
      <c r="H266"/>
      <c r="J266"/>
      <c r="L266"/>
      <c r="N266"/>
    </row>
    <row r="267" spans="1:14" x14ac:dyDescent="0.25">
      <c r="A267"/>
      <c r="B267"/>
      <c r="D267"/>
      <c r="F267"/>
      <c r="H267"/>
      <c r="J267"/>
      <c r="L267"/>
      <c r="N267"/>
    </row>
    <row r="268" spans="1:14" x14ac:dyDescent="0.25">
      <c r="A268"/>
      <c r="B268"/>
      <c r="D268"/>
      <c r="F268"/>
      <c r="H268"/>
      <c r="J268"/>
      <c r="L268"/>
      <c r="N268"/>
    </row>
    <row r="269" spans="1:14" x14ac:dyDescent="0.25">
      <c r="A269"/>
      <c r="B269"/>
      <c r="D269"/>
      <c r="F269"/>
      <c r="H269"/>
      <c r="J269"/>
      <c r="L269"/>
      <c r="N269"/>
    </row>
    <row r="270" spans="1:14" x14ac:dyDescent="0.25">
      <c r="A270"/>
      <c r="B270"/>
      <c r="D270"/>
      <c r="F270"/>
      <c r="H270"/>
      <c r="J270"/>
      <c r="L270"/>
      <c r="N270"/>
    </row>
    <row r="271" spans="1:14" x14ac:dyDescent="0.25">
      <c r="A271"/>
      <c r="B271"/>
      <c r="D271"/>
      <c r="F271"/>
      <c r="H271"/>
      <c r="J271"/>
      <c r="L271"/>
      <c r="N271"/>
    </row>
    <row r="272" spans="1:14" x14ac:dyDescent="0.25">
      <c r="A272"/>
      <c r="B272"/>
      <c r="D272"/>
      <c r="F272"/>
      <c r="H272"/>
      <c r="J272"/>
      <c r="L272"/>
      <c r="N272"/>
    </row>
    <row r="273" spans="1:14" x14ac:dyDescent="0.25">
      <c r="A273"/>
      <c r="B273"/>
      <c r="D273"/>
      <c r="F273"/>
      <c r="H273"/>
      <c r="J273"/>
      <c r="L273"/>
      <c r="N273"/>
    </row>
    <row r="274" spans="1:14" x14ac:dyDescent="0.25">
      <c r="A274"/>
      <c r="B274"/>
      <c r="D274"/>
      <c r="F274"/>
      <c r="H274"/>
      <c r="J274"/>
      <c r="L274"/>
      <c r="N274"/>
    </row>
    <row r="275" spans="1:14" x14ac:dyDescent="0.25">
      <c r="A275"/>
      <c r="B275"/>
      <c r="D275"/>
      <c r="F275"/>
      <c r="H275"/>
      <c r="J275"/>
      <c r="L275"/>
      <c r="N275"/>
    </row>
    <row r="276" spans="1:14" x14ac:dyDescent="0.25">
      <c r="A276"/>
      <c r="B276"/>
      <c r="D276"/>
      <c r="F276"/>
      <c r="H276"/>
      <c r="J276"/>
      <c r="L276"/>
      <c r="N276"/>
    </row>
    <row r="277" spans="1:14" x14ac:dyDescent="0.25">
      <c r="A277"/>
      <c r="B277"/>
      <c r="D277"/>
      <c r="F277"/>
      <c r="H277"/>
      <c r="J277"/>
      <c r="L277"/>
      <c r="N277"/>
    </row>
    <row r="278" spans="1:14" x14ac:dyDescent="0.25">
      <c r="A278"/>
      <c r="B278"/>
      <c r="D278"/>
      <c r="F278"/>
      <c r="H278"/>
      <c r="J278"/>
      <c r="L278"/>
      <c r="N278"/>
    </row>
    <row r="279" spans="1:14" x14ac:dyDescent="0.25">
      <c r="A279"/>
      <c r="B279"/>
      <c r="D279"/>
      <c r="F279"/>
      <c r="H279"/>
      <c r="J279"/>
      <c r="L279"/>
      <c r="N279"/>
    </row>
    <row r="280" spans="1:14" x14ac:dyDescent="0.25">
      <c r="A280"/>
      <c r="B280"/>
      <c r="D280"/>
      <c r="F280"/>
      <c r="H280"/>
      <c r="J280"/>
      <c r="L280"/>
      <c r="N280"/>
    </row>
    <row r="281" spans="1:14" x14ac:dyDescent="0.25">
      <c r="A281"/>
      <c r="B281"/>
      <c r="D281"/>
      <c r="F281"/>
      <c r="H281"/>
      <c r="J281"/>
      <c r="L281"/>
      <c r="N281"/>
    </row>
    <row r="282" spans="1:14" x14ac:dyDescent="0.25">
      <c r="A282"/>
      <c r="B282"/>
      <c r="D282"/>
      <c r="F282"/>
      <c r="H282"/>
      <c r="J282"/>
      <c r="L282"/>
      <c r="N282"/>
    </row>
    <row r="283" spans="1:14" x14ac:dyDescent="0.25">
      <c r="A283"/>
      <c r="B283"/>
      <c r="D283"/>
      <c r="F283"/>
      <c r="H283"/>
      <c r="J283"/>
      <c r="L283"/>
      <c r="N283"/>
    </row>
    <row r="284" spans="1:14" x14ac:dyDescent="0.25">
      <c r="A284"/>
      <c r="B284"/>
      <c r="D284"/>
      <c r="F284"/>
      <c r="H284"/>
      <c r="J284"/>
      <c r="L284"/>
      <c r="N284"/>
    </row>
    <row r="285" spans="1:14" x14ac:dyDescent="0.25">
      <c r="A285"/>
      <c r="B285"/>
      <c r="D285"/>
      <c r="F285"/>
      <c r="H285"/>
      <c r="J285"/>
      <c r="L285"/>
      <c r="N285"/>
    </row>
    <row r="286" spans="1:14" x14ac:dyDescent="0.25">
      <c r="A286"/>
      <c r="B286"/>
      <c r="D286"/>
      <c r="F286"/>
      <c r="H286"/>
      <c r="J286"/>
      <c r="L286"/>
      <c r="N286"/>
    </row>
    <row r="287" spans="1:14" x14ac:dyDescent="0.25">
      <c r="A287"/>
      <c r="B287"/>
      <c r="D287"/>
      <c r="F287"/>
      <c r="H287"/>
      <c r="J287"/>
      <c r="L287"/>
      <c r="N287"/>
    </row>
    <row r="288" spans="1:14" x14ac:dyDescent="0.25">
      <c r="A288"/>
      <c r="B288"/>
      <c r="D288"/>
      <c r="F288"/>
      <c r="H288"/>
      <c r="J288"/>
      <c r="L288"/>
      <c r="N288"/>
    </row>
    <row r="289" spans="1:14" x14ac:dyDescent="0.25">
      <c r="A289"/>
      <c r="B289"/>
      <c r="D289"/>
      <c r="F289"/>
      <c r="H289"/>
      <c r="J289"/>
      <c r="L289"/>
      <c r="N289"/>
    </row>
    <row r="290" spans="1:14" x14ac:dyDescent="0.25">
      <c r="A290"/>
      <c r="B290"/>
      <c r="D290"/>
      <c r="F290"/>
      <c r="H290"/>
      <c r="J290"/>
      <c r="L290"/>
      <c r="N290"/>
    </row>
    <row r="291" spans="1:14" x14ac:dyDescent="0.25">
      <c r="A291"/>
      <c r="B291"/>
      <c r="D291"/>
      <c r="F291"/>
      <c r="H291"/>
      <c r="J291"/>
      <c r="L291"/>
      <c r="N291"/>
    </row>
    <row r="292" spans="1:14" x14ac:dyDescent="0.25">
      <c r="A292"/>
      <c r="B292"/>
      <c r="D292"/>
      <c r="F292"/>
      <c r="H292"/>
      <c r="J292"/>
      <c r="L292"/>
      <c r="N292"/>
    </row>
    <row r="293" spans="1:14" x14ac:dyDescent="0.25">
      <c r="A293"/>
      <c r="B293"/>
      <c r="D293"/>
      <c r="F293"/>
      <c r="H293"/>
      <c r="J293"/>
      <c r="L293"/>
      <c r="N293"/>
    </row>
    <row r="294" spans="1:14" x14ac:dyDescent="0.25">
      <c r="A294"/>
      <c r="B294"/>
      <c r="D294"/>
      <c r="F294"/>
      <c r="H294"/>
      <c r="J294"/>
      <c r="L294"/>
      <c r="N294"/>
    </row>
    <row r="295" spans="1:14" x14ac:dyDescent="0.25">
      <c r="A295"/>
      <c r="B295"/>
      <c r="D295"/>
      <c r="F295"/>
      <c r="H295"/>
      <c r="J295"/>
      <c r="L295"/>
      <c r="N295"/>
    </row>
    <row r="296" spans="1:14" x14ac:dyDescent="0.25">
      <c r="A296"/>
      <c r="B296"/>
      <c r="D296"/>
      <c r="F296"/>
      <c r="H296"/>
      <c r="J296"/>
      <c r="L296"/>
      <c r="N296"/>
    </row>
    <row r="297" spans="1:14" x14ac:dyDescent="0.25">
      <c r="A297"/>
      <c r="B297"/>
      <c r="D297"/>
      <c r="F297"/>
      <c r="H297"/>
      <c r="J297"/>
      <c r="L297"/>
      <c r="N297"/>
    </row>
    <row r="298" spans="1:14" x14ac:dyDescent="0.25">
      <c r="A298"/>
      <c r="B298"/>
      <c r="D298"/>
      <c r="F298"/>
      <c r="H298"/>
      <c r="J298"/>
      <c r="L298"/>
      <c r="N298"/>
    </row>
    <row r="299" spans="1:14" x14ac:dyDescent="0.25">
      <c r="A299"/>
      <c r="B299"/>
      <c r="D299"/>
      <c r="F299"/>
      <c r="H299"/>
      <c r="J299"/>
      <c r="L299"/>
      <c r="N299"/>
    </row>
    <row r="300" spans="1:14" x14ac:dyDescent="0.25">
      <c r="A300"/>
      <c r="B300"/>
      <c r="D300"/>
      <c r="F300"/>
      <c r="H300"/>
      <c r="J300"/>
      <c r="L300"/>
      <c r="N300"/>
    </row>
    <row r="301" spans="1:14" x14ac:dyDescent="0.25">
      <c r="A301"/>
      <c r="B301"/>
      <c r="D301"/>
      <c r="F301"/>
      <c r="H301"/>
      <c r="J301"/>
      <c r="L301"/>
      <c r="N301"/>
    </row>
    <row r="302" spans="1:14" x14ac:dyDescent="0.25">
      <c r="A302"/>
      <c r="B302"/>
      <c r="D302"/>
      <c r="F302"/>
      <c r="H302"/>
      <c r="J302"/>
      <c r="L302"/>
      <c r="N302"/>
    </row>
    <row r="303" spans="1:14" x14ac:dyDescent="0.25">
      <c r="A303"/>
      <c r="B303"/>
      <c r="D303"/>
      <c r="F303"/>
      <c r="H303"/>
      <c r="J303"/>
      <c r="L303"/>
      <c r="N303"/>
    </row>
    <row r="304" spans="1:14" x14ac:dyDescent="0.25">
      <c r="A304"/>
      <c r="B304"/>
      <c r="D304"/>
      <c r="F304"/>
      <c r="H304"/>
      <c r="J304"/>
      <c r="L304"/>
      <c r="N304"/>
    </row>
    <row r="305" spans="1:14" x14ac:dyDescent="0.25">
      <c r="A305"/>
      <c r="B305"/>
      <c r="D305"/>
      <c r="F305"/>
      <c r="H305"/>
      <c r="J305"/>
      <c r="L305"/>
      <c r="N305"/>
    </row>
    <row r="306" spans="1:14" x14ac:dyDescent="0.25">
      <c r="A306"/>
      <c r="B306"/>
      <c r="D306"/>
      <c r="F306"/>
      <c r="H306"/>
      <c r="J306"/>
      <c r="L306"/>
      <c r="N306"/>
    </row>
    <row r="307" spans="1:14" x14ac:dyDescent="0.25">
      <c r="A307"/>
      <c r="B307"/>
      <c r="D307"/>
      <c r="F307"/>
      <c r="H307"/>
      <c r="J307"/>
      <c r="L307"/>
      <c r="N307"/>
    </row>
    <row r="308" spans="1:14" x14ac:dyDescent="0.25">
      <c r="A308"/>
      <c r="B308"/>
      <c r="D308"/>
      <c r="F308"/>
      <c r="H308"/>
      <c r="J308"/>
      <c r="L308"/>
      <c r="N308"/>
    </row>
    <row r="309" spans="1:14" x14ac:dyDescent="0.25">
      <c r="A309"/>
      <c r="B309"/>
      <c r="D309"/>
      <c r="F309"/>
      <c r="H309"/>
      <c r="J309"/>
      <c r="L309"/>
      <c r="N309"/>
    </row>
    <row r="310" spans="1:14" x14ac:dyDescent="0.25">
      <c r="A310"/>
      <c r="B310"/>
      <c r="D310"/>
      <c r="F310"/>
      <c r="H310"/>
      <c r="J310"/>
      <c r="L310"/>
      <c r="N310"/>
    </row>
    <row r="311" spans="1:14" x14ac:dyDescent="0.25">
      <c r="A311"/>
      <c r="B311"/>
      <c r="D311"/>
      <c r="F311"/>
      <c r="H311"/>
      <c r="J311"/>
      <c r="L311"/>
      <c r="N311"/>
    </row>
    <row r="312" spans="1:14" x14ac:dyDescent="0.25">
      <c r="A312"/>
      <c r="B312"/>
      <c r="D312"/>
      <c r="F312"/>
      <c r="H312"/>
      <c r="J312"/>
      <c r="L312"/>
      <c r="N312"/>
    </row>
    <row r="313" spans="1:14" x14ac:dyDescent="0.25">
      <c r="A313"/>
      <c r="B313"/>
      <c r="D313"/>
      <c r="F313"/>
      <c r="H313"/>
      <c r="J313"/>
      <c r="L313"/>
      <c r="N313"/>
    </row>
    <row r="314" spans="1:14" x14ac:dyDescent="0.25">
      <c r="A314"/>
      <c r="B314"/>
      <c r="D314"/>
      <c r="F314"/>
      <c r="H314"/>
      <c r="J314"/>
      <c r="L314"/>
      <c r="N314"/>
    </row>
    <row r="315" spans="1:14" x14ac:dyDescent="0.25">
      <c r="A315"/>
      <c r="B315"/>
      <c r="D315"/>
      <c r="F315"/>
      <c r="H315"/>
      <c r="J315"/>
      <c r="L315"/>
      <c r="N315"/>
    </row>
    <row r="316" spans="1:14" x14ac:dyDescent="0.25">
      <c r="A316"/>
      <c r="B316"/>
      <c r="D316"/>
      <c r="F316"/>
      <c r="H316"/>
      <c r="J316"/>
      <c r="L316"/>
      <c r="N316"/>
    </row>
    <row r="317" spans="1:14" x14ac:dyDescent="0.25">
      <c r="A317"/>
      <c r="B317"/>
      <c r="D317"/>
      <c r="F317"/>
      <c r="H317"/>
      <c r="J317"/>
      <c r="L317"/>
      <c r="N317"/>
    </row>
    <row r="318" spans="1:14" x14ac:dyDescent="0.25">
      <c r="A318"/>
      <c r="B318"/>
      <c r="D318"/>
      <c r="F318"/>
      <c r="H318"/>
      <c r="J318"/>
      <c r="L318"/>
      <c r="N318"/>
    </row>
    <row r="319" spans="1:14" x14ac:dyDescent="0.25">
      <c r="A319"/>
      <c r="B319"/>
      <c r="D319"/>
      <c r="F319"/>
      <c r="H319"/>
      <c r="J319"/>
      <c r="L319"/>
      <c r="N319"/>
    </row>
    <row r="320" spans="1:14" x14ac:dyDescent="0.25">
      <c r="A320"/>
      <c r="B320"/>
      <c r="D320"/>
      <c r="F320"/>
      <c r="H320"/>
      <c r="J320"/>
      <c r="L320"/>
      <c r="N320"/>
    </row>
    <row r="321" spans="1:14" x14ac:dyDescent="0.25">
      <c r="A321"/>
      <c r="B321"/>
      <c r="D321"/>
      <c r="F321"/>
      <c r="H321"/>
      <c r="J321"/>
      <c r="L321"/>
      <c r="N321"/>
    </row>
    <row r="322" spans="1:14" x14ac:dyDescent="0.25">
      <c r="A322"/>
      <c r="B322"/>
      <c r="D322"/>
      <c r="F322"/>
      <c r="H322"/>
      <c r="J322"/>
      <c r="L322"/>
      <c r="N322"/>
    </row>
    <row r="323" spans="1:14" x14ac:dyDescent="0.25">
      <c r="A323"/>
      <c r="B323"/>
      <c r="D323"/>
      <c r="F323"/>
      <c r="H323"/>
      <c r="J323"/>
      <c r="L323"/>
      <c r="N323"/>
    </row>
    <row r="324" spans="1:14" x14ac:dyDescent="0.25">
      <c r="A324"/>
      <c r="B324"/>
      <c r="D324"/>
      <c r="F324"/>
      <c r="H324"/>
      <c r="J324"/>
      <c r="L324"/>
      <c r="N324"/>
    </row>
    <row r="325" spans="1:14" x14ac:dyDescent="0.25">
      <c r="A325"/>
      <c r="B325"/>
      <c r="D325"/>
      <c r="F325"/>
      <c r="H325"/>
      <c r="J325"/>
      <c r="L325"/>
      <c r="N325"/>
    </row>
    <row r="326" spans="1:14" x14ac:dyDescent="0.25">
      <c r="A326"/>
      <c r="B326"/>
      <c r="D326"/>
      <c r="F326"/>
      <c r="H326"/>
      <c r="J326"/>
      <c r="L326"/>
      <c r="N326"/>
    </row>
    <row r="327" spans="1:14" x14ac:dyDescent="0.25">
      <c r="A327"/>
      <c r="B327"/>
      <c r="D327"/>
      <c r="F327"/>
      <c r="H327"/>
      <c r="J327"/>
      <c r="L327"/>
      <c r="N327"/>
    </row>
    <row r="328" spans="1:14" x14ac:dyDescent="0.25">
      <c r="A328"/>
      <c r="B328"/>
      <c r="D328"/>
      <c r="F328"/>
      <c r="H328"/>
      <c r="J328"/>
      <c r="L328"/>
      <c r="N328"/>
    </row>
    <row r="329" spans="1:14" x14ac:dyDescent="0.25">
      <c r="A329"/>
      <c r="B329"/>
      <c r="D329"/>
      <c r="F329"/>
      <c r="H329"/>
      <c r="J329"/>
      <c r="L329"/>
      <c r="N329"/>
    </row>
    <row r="330" spans="1:14" x14ac:dyDescent="0.25">
      <c r="A330"/>
      <c r="B330"/>
      <c r="D330"/>
      <c r="F330"/>
      <c r="H330"/>
      <c r="J330"/>
      <c r="L330"/>
      <c r="N330"/>
    </row>
    <row r="331" spans="1:14" x14ac:dyDescent="0.25">
      <c r="A331"/>
      <c r="B331"/>
      <c r="D331"/>
      <c r="F331"/>
      <c r="H331"/>
      <c r="J331"/>
      <c r="L331"/>
      <c r="N331"/>
    </row>
    <row r="332" spans="1:14" x14ac:dyDescent="0.25">
      <c r="A332"/>
      <c r="B332"/>
      <c r="D332"/>
      <c r="F332"/>
      <c r="H332"/>
      <c r="J332"/>
      <c r="L332"/>
      <c r="N332"/>
    </row>
    <row r="333" spans="1:14" x14ac:dyDescent="0.25">
      <c r="A333"/>
      <c r="B333"/>
      <c r="D333"/>
      <c r="F333"/>
      <c r="H333"/>
      <c r="J333"/>
      <c r="L333"/>
      <c r="N333"/>
    </row>
    <row r="334" spans="1:14" x14ac:dyDescent="0.25">
      <c r="A334"/>
      <c r="B334"/>
      <c r="D334"/>
      <c r="F334"/>
      <c r="H334"/>
      <c r="J334"/>
      <c r="L334"/>
      <c r="N334"/>
    </row>
    <row r="335" spans="1:14" x14ac:dyDescent="0.25">
      <c r="A335"/>
      <c r="B335"/>
      <c r="D335"/>
      <c r="F335"/>
      <c r="H335"/>
      <c r="J335"/>
      <c r="L335"/>
      <c r="N335"/>
    </row>
    <row r="336" spans="1:14" x14ac:dyDescent="0.25">
      <c r="A336"/>
      <c r="B336"/>
      <c r="D336"/>
      <c r="F336"/>
      <c r="H336"/>
      <c r="J336"/>
      <c r="L336"/>
      <c r="N336"/>
    </row>
    <row r="337" spans="1:14" x14ac:dyDescent="0.25">
      <c r="A337"/>
      <c r="B337"/>
      <c r="D337"/>
      <c r="F337"/>
      <c r="H337"/>
      <c r="J337"/>
      <c r="L337"/>
      <c r="N337"/>
    </row>
    <row r="338" spans="1:14" x14ac:dyDescent="0.25">
      <c r="A338"/>
      <c r="B338"/>
      <c r="D338"/>
      <c r="F338"/>
      <c r="H338"/>
      <c r="J338"/>
      <c r="L338"/>
      <c r="N338"/>
    </row>
    <row r="339" spans="1:14" x14ac:dyDescent="0.25">
      <c r="A339"/>
      <c r="B339"/>
      <c r="D339"/>
      <c r="F339"/>
      <c r="H339"/>
      <c r="J339"/>
      <c r="L339"/>
      <c r="N339"/>
    </row>
    <row r="340" spans="1:14" x14ac:dyDescent="0.25">
      <c r="A340"/>
      <c r="B340"/>
      <c r="D340"/>
      <c r="F340"/>
      <c r="H340"/>
      <c r="J340"/>
      <c r="L340"/>
      <c r="N340"/>
    </row>
    <row r="341" spans="1:14" x14ac:dyDescent="0.25">
      <c r="A341"/>
      <c r="B341"/>
      <c r="D341"/>
      <c r="F341"/>
      <c r="H341"/>
      <c r="J341"/>
      <c r="L341"/>
      <c r="N341"/>
    </row>
    <row r="342" spans="1:14" x14ac:dyDescent="0.25">
      <c r="A342"/>
      <c r="B342"/>
      <c r="D342"/>
      <c r="F342"/>
      <c r="H342"/>
      <c r="J342"/>
      <c r="L342"/>
      <c r="N342"/>
    </row>
    <row r="343" spans="1:14" x14ac:dyDescent="0.25">
      <c r="A343"/>
      <c r="B343"/>
      <c r="D343"/>
      <c r="F343"/>
      <c r="H343"/>
      <c r="J343"/>
      <c r="L343"/>
      <c r="N343"/>
    </row>
    <row r="344" spans="1:14" x14ac:dyDescent="0.25">
      <c r="A344"/>
      <c r="B344"/>
      <c r="D344"/>
      <c r="F344"/>
      <c r="H344"/>
      <c r="J344"/>
      <c r="L344"/>
      <c r="N344"/>
    </row>
    <row r="345" spans="1:14" x14ac:dyDescent="0.25">
      <c r="A345"/>
      <c r="B345"/>
      <c r="D345"/>
      <c r="F345"/>
      <c r="H345"/>
      <c r="J345"/>
      <c r="L345"/>
      <c r="N345"/>
    </row>
    <row r="346" spans="1:14" x14ac:dyDescent="0.25">
      <c r="A346"/>
      <c r="B346"/>
      <c r="D346"/>
      <c r="F346"/>
      <c r="H346"/>
      <c r="J346"/>
      <c r="L346"/>
      <c r="N346"/>
    </row>
    <row r="347" spans="1:14" x14ac:dyDescent="0.25">
      <c r="A347"/>
      <c r="B347"/>
      <c r="D347"/>
      <c r="F347"/>
      <c r="H347"/>
      <c r="J347"/>
      <c r="L347"/>
      <c r="N347"/>
    </row>
    <row r="348" spans="1:14" x14ac:dyDescent="0.25">
      <c r="A348"/>
      <c r="B348"/>
      <c r="D348"/>
      <c r="F348"/>
      <c r="H348"/>
      <c r="J348"/>
      <c r="L348"/>
      <c r="N348"/>
    </row>
    <row r="349" spans="1:14" x14ac:dyDescent="0.25">
      <c r="A349"/>
      <c r="B349"/>
      <c r="D349"/>
      <c r="F349"/>
      <c r="H349"/>
      <c r="J349"/>
      <c r="L349"/>
      <c r="N349"/>
    </row>
    <row r="350" spans="1:14" x14ac:dyDescent="0.25">
      <c r="A350"/>
      <c r="B350"/>
      <c r="D350"/>
      <c r="F350"/>
      <c r="H350"/>
      <c r="J350"/>
      <c r="L350"/>
      <c r="N350"/>
    </row>
    <row r="351" spans="1:14" x14ac:dyDescent="0.25">
      <c r="A351"/>
      <c r="B351"/>
      <c r="D351"/>
      <c r="F351"/>
      <c r="H351"/>
      <c r="J351"/>
      <c r="L351"/>
      <c r="N351"/>
    </row>
    <row r="352" spans="1:14" x14ac:dyDescent="0.25">
      <c r="A352"/>
      <c r="B352"/>
      <c r="D352"/>
      <c r="F352"/>
      <c r="H352"/>
      <c r="J352"/>
      <c r="L352"/>
      <c r="N352"/>
    </row>
    <row r="353" spans="1:14" x14ac:dyDescent="0.25">
      <c r="A353"/>
      <c r="B353"/>
      <c r="D353"/>
      <c r="F353"/>
      <c r="H353"/>
      <c r="J353"/>
      <c r="L353"/>
      <c r="N353"/>
    </row>
    <row r="354" spans="1:14" x14ac:dyDescent="0.25">
      <c r="A354"/>
      <c r="B354"/>
      <c r="D354"/>
      <c r="F354"/>
      <c r="H354"/>
      <c r="J354"/>
      <c r="L354"/>
      <c r="N354"/>
    </row>
    <row r="355" spans="1:14" x14ac:dyDescent="0.25">
      <c r="A355"/>
      <c r="B355"/>
      <c r="D355"/>
      <c r="F355"/>
      <c r="H355"/>
      <c r="J355"/>
      <c r="L355"/>
      <c r="N355"/>
    </row>
    <row r="356" spans="1:14" x14ac:dyDescent="0.25">
      <c r="A356"/>
      <c r="B356"/>
      <c r="D356"/>
      <c r="F356"/>
      <c r="H356"/>
      <c r="J356"/>
      <c r="L356"/>
      <c r="N356"/>
    </row>
    <row r="357" spans="1:14" x14ac:dyDescent="0.25">
      <c r="A357"/>
      <c r="B357"/>
      <c r="D357"/>
      <c r="F357"/>
      <c r="H357"/>
      <c r="J357"/>
      <c r="L357"/>
      <c r="N357"/>
    </row>
    <row r="358" spans="1:14" x14ac:dyDescent="0.25">
      <c r="A358"/>
      <c r="B358"/>
      <c r="D358"/>
      <c r="F358"/>
      <c r="H358"/>
      <c r="J358"/>
      <c r="L358"/>
      <c r="N358"/>
    </row>
    <row r="359" spans="1:14" x14ac:dyDescent="0.25">
      <c r="A359"/>
      <c r="B359"/>
      <c r="D359"/>
      <c r="F359"/>
      <c r="H359"/>
      <c r="J359"/>
      <c r="L359"/>
      <c r="N359"/>
    </row>
    <row r="360" spans="1:14" x14ac:dyDescent="0.25">
      <c r="A360"/>
      <c r="B360"/>
      <c r="D360"/>
      <c r="F360"/>
      <c r="H360"/>
      <c r="J360"/>
      <c r="L360"/>
      <c r="N360"/>
    </row>
    <row r="361" spans="1:14" x14ac:dyDescent="0.25">
      <c r="A361"/>
      <c r="B361"/>
      <c r="D361"/>
      <c r="F361"/>
      <c r="H361"/>
      <c r="J361"/>
      <c r="L361"/>
      <c r="N361"/>
    </row>
    <row r="362" spans="1:14" x14ac:dyDescent="0.25">
      <c r="A362"/>
      <c r="B362"/>
      <c r="D362"/>
      <c r="F362"/>
      <c r="H362"/>
      <c r="J362"/>
      <c r="L362"/>
      <c r="N362"/>
    </row>
    <row r="363" spans="1:14" x14ac:dyDescent="0.25">
      <c r="A363"/>
      <c r="B363"/>
      <c r="D363"/>
      <c r="F363"/>
      <c r="H363"/>
      <c r="J363"/>
      <c r="L363"/>
      <c r="N363"/>
    </row>
    <row r="364" spans="1:14" x14ac:dyDescent="0.25">
      <c r="A364"/>
      <c r="B364"/>
      <c r="D364"/>
      <c r="F364"/>
      <c r="H364"/>
      <c r="J364"/>
      <c r="L364"/>
      <c r="N364"/>
    </row>
    <row r="365" spans="1:14" x14ac:dyDescent="0.25">
      <c r="A365"/>
      <c r="B365"/>
      <c r="D365"/>
      <c r="F365"/>
      <c r="H365"/>
      <c r="J365"/>
      <c r="L365"/>
      <c r="N365"/>
    </row>
    <row r="366" spans="1:14" x14ac:dyDescent="0.25">
      <c r="A366"/>
      <c r="B366"/>
      <c r="D366"/>
      <c r="F366"/>
      <c r="H366"/>
      <c r="J366"/>
      <c r="L366"/>
      <c r="N366"/>
    </row>
    <row r="367" spans="1:14" x14ac:dyDescent="0.25">
      <c r="A367"/>
      <c r="B367"/>
      <c r="D367"/>
      <c r="F367"/>
      <c r="H367"/>
      <c r="J367"/>
      <c r="L367"/>
      <c r="N367"/>
    </row>
    <row r="368" spans="1:14" x14ac:dyDescent="0.25">
      <c r="A368"/>
      <c r="B368"/>
      <c r="D368"/>
      <c r="F368"/>
      <c r="H368"/>
      <c r="J368"/>
      <c r="L368"/>
      <c r="N368"/>
    </row>
    <row r="369" spans="1:14" x14ac:dyDescent="0.25">
      <c r="A369"/>
      <c r="B369"/>
      <c r="D369"/>
      <c r="F369"/>
      <c r="H369"/>
      <c r="J369"/>
      <c r="L369"/>
      <c r="N369"/>
    </row>
    <row r="370" spans="1:14" x14ac:dyDescent="0.25">
      <c r="A370"/>
      <c r="B370"/>
      <c r="D370"/>
      <c r="F370"/>
      <c r="H370"/>
      <c r="J370"/>
      <c r="L370"/>
      <c r="N370"/>
    </row>
    <row r="371" spans="1:14" x14ac:dyDescent="0.25">
      <c r="A371"/>
      <c r="B371"/>
      <c r="D371"/>
      <c r="F371"/>
      <c r="H371"/>
      <c r="J371"/>
      <c r="L371"/>
      <c r="N371"/>
    </row>
    <row r="372" spans="1:14" x14ac:dyDescent="0.25">
      <c r="A372"/>
      <c r="B372"/>
      <c r="D372"/>
      <c r="F372"/>
      <c r="H372"/>
      <c r="J372"/>
      <c r="L372"/>
      <c r="N372"/>
    </row>
    <row r="373" spans="1:14" x14ac:dyDescent="0.25">
      <c r="A373"/>
      <c r="B373"/>
      <c r="D373"/>
      <c r="F373"/>
      <c r="H373"/>
      <c r="J373"/>
      <c r="L373"/>
      <c r="N373"/>
    </row>
    <row r="374" spans="1:14" x14ac:dyDescent="0.25">
      <c r="A374"/>
      <c r="B374"/>
      <c r="D374"/>
      <c r="F374"/>
      <c r="H374"/>
      <c r="J374"/>
      <c r="L374"/>
      <c r="N374"/>
    </row>
    <row r="375" spans="1:14" x14ac:dyDescent="0.25">
      <c r="A375"/>
      <c r="B375"/>
      <c r="D375"/>
      <c r="F375"/>
      <c r="H375"/>
      <c r="J375"/>
      <c r="L375"/>
      <c r="N375"/>
    </row>
    <row r="376" spans="1:14" x14ac:dyDescent="0.25">
      <c r="A376"/>
      <c r="B376"/>
      <c r="D376"/>
      <c r="F376"/>
      <c r="H376"/>
      <c r="J376"/>
      <c r="L376"/>
      <c r="N376"/>
    </row>
    <row r="377" spans="1:14" x14ac:dyDescent="0.25">
      <c r="A377"/>
      <c r="B377"/>
      <c r="D377"/>
      <c r="F377"/>
      <c r="H377"/>
      <c r="J377"/>
      <c r="L377"/>
      <c r="N377"/>
    </row>
    <row r="378" spans="1:14" x14ac:dyDescent="0.25">
      <c r="A378"/>
      <c r="B378"/>
      <c r="D378"/>
      <c r="F378"/>
      <c r="H378"/>
      <c r="J378"/>
      <c r="L378"/>
      <c r="N378"/>
    </row>
    <row r="379" spans="1:14" x14ac:dyDescent="0.25">
      <c r="A379"/>
      <c r="B379"/>
      <c r="D379"/>
      <c r="F379"/>
      <c r="H379"/>
      <c r="J379"/>
      <c r="L379"/>
      <c r="N379"/>
    </row>
    <row r="380" spans="1:14" x14ac:dyDescent="0.25">
      <c r="A380"/>
      <c r="B380"/>
      <c r="D380"/>
      <c r="F380"/>
      <c r="H380"/>
      <c r="J380"/>
      <c r="L380"/>
      <c r="N380"/>
    </row>
    <row r="381" spans="1:14" x14ac:dyDescent="0.25">
      <c r="A381"/>
      <c r="B381"/>
      <c r="D381"/>
      <c r="F381"/>
      <c r="H381"/>
      <c r="J381"/>
      <c r="L381"/>
      <c r="N381"/>
    </row>
    <row r="382" spans="1:14" x14ac:dyDescent="0.25">
      <c r="A382"/>
      <c r="B382"/>
      <c r="D382"/>
      <c r="F382"/>
      <c r="H382"/>
      <c r="J382"/>
      <c r="L382"/>
      <c r="N382"/>
    </row>
    <row r="383" spans="1:14" x14ac:dyDescent="0.25">
      <c r="A383"/>
      <c r="B383"/>
      <c r="D383"/>
      <c r="F383"/>
      <c r="H383"/>
      <c r="J383"/>
      <c r="L383"/>
      <c r="N383"/>
    </row>
    <row r="384" spans="1:14" x14ac:dyDescent="0.25">
      <c r="A384"/>
      <c r="B384"/>
      <c r="D384"/>
      <c r="F384"/>
      <c r="H384"/>
      <c r="J384"/>
      <c r="L384"/>
      <c r="N384"/>
    </row>
    <row r="385" spans="1:14" x14ac:dyDescent="0.25">
      <c r="A385"/>
      <c r="B385"/>
      <c r="D385"/>
      <c r="F385"/>
      <c r="H385"/>
      <c r="J385"/>
      <c r="L385"/>
      <c r="N385"/>
    </row>
    <row r="386" spans="1:14" x14ac:dyDescent="0.25">
      <c r="A386"/>
      <c r="B386"/>
      <c r="D386"/>
      <c r="F386"/>
      <c r="H386"/>
      <c r="J386"/>
      <c r="L386"/>
      <c r="N386"/>
    </row>
    <row r="387" spans="1:14" x14ac:dyDescent="0.25">
      <c r="A387"/>
      <c r="B387"/>
      <c r="D387"/>
      <c r="F387"/>
      <c r="H387"/>
      <c r="J387"/>
      <c r="L387"/>
      <c r="N387"/>
    </row>
    <row r="388" spans="1:14" x14ac:dyDescent="0.25">
      <c r="A388"/>
      <c r="B388"/>
      <c r="D388"/>
      <c r="F388"/>
      <c r="H388"/>
      <c r="J388"/>
      <c r="L388"/>
      <c r="N388"/>
    </row>
    <row r="389" spans="1:14" x14ac:dyDescent="0.25">
      <c r="A389"/>
      <c r="B389"/>
      <c r="D389"/>
      <c r="F389"/>
      <c r="H389"/>
      <c r="J389"/>
      <c r="L389"/>
      <c r="N389"/>
    </row>
    <row r="390" spans="1:14" x14ac:dyDescent="0.25">
      <c r="A390"/>
      <c r="B390"/>
      <c r="D390"/>
      <c r="F390"/>
      <c r="H390"/>
      <c r="J390"/>
      <c r="L390"/>
      <c r="N390"/>
    </row>
    <row r="391" spans="1:14" x14ac:dyDescent="0.25">
      <c r="A391"/>
      <c r="B391"/>
      <c r="D391"/>
      <c r="F391"/>
      <c r="H391"/>
      <c r="J391"/>
      <c r="L391"/>
      <c r="N391"/>
    </row>
    <row r="392" spans="1:14" x14ac:dyDescent="0.25">
      <c r="A392"/>
      <c r="B392"/>
      <c r="D392"/>
      <c r="F392"/>
      <c r="H392"/>
      <c r="J392"/>
      <c r="L392"/>
      <c r="N392"/>
    </row>
    <row r="393" spans="1:14" x14ac:dyDescent="0.25">
      <c r="A393"/>
      <c r="B393"/>
      <c r="D393"/>
      <c r="F393"/>
      <c r="H393"/>
      <c r="J393"/>
      <c r="L393"/>
      <c r="N393"/>
    </row>
    <row r="394" spans="1:14" x14ac:dyDescent="0.25">
      <c r="A394"/>
      <c r="B394"/>
      <c r="D394"/>
      <c r="F394"/>
      <c r="H394"/>
      <c r="J394"/>
      <c r="L394"/>
      <c r="N394"/>
    </row>
    <row r="395" spans="1:14" x14ac:dyDescent="0.25">
      <c r="A395"/>
      <c r="B395"/>
      <c r="D395"/>
      <c r="F395"/>
      <c r="H395"/>
      <c r="J395"/>
      <c r="L395"/>
      <c r="N395"/>
    </row>
    <row r="396" spans="1:14" x14ac:dyDescent="0.25">
      <c r="A396"/>
      <c r="B396"/>
      <c r="D396"/>
      <c r="F396"/>
      <c r="H396"/>
      <c r="J396"/>
      <c r="L396"/>
      <c r="N396"/>
    </row>
    <row r="397" spans="1:14" x14ac:dyDescent="0.25">
      <c r="A397"/>
      <c r="B397"/>
      <c r="D397"/>
      <c r="F397"/>
      <c r="H397"/>
      <c r="J397"/>
      <c r="L397"/>
      <c r="N397"/>
    </row>
    <row r="398" spans="1:14" x14ac:dyDescent="0.25">
      <c r="A398"/>
      <c r="B398"/>
      <c r="D398"/>
      <c r="F398"/>
      <c r="H398"/>
      <c r="J398"/>
      <c r="L398"/>
      <c r="N398"/>
    </row>
    <row r="399" spans="1:14" x14ac:dyDescent="0.25">
      <c r="A399"/>
      <c r="B399"/>
      <c r="D399"/>
      <c r="F399"/>
      <c r="H399"/>
      <c r="J399"/>
      <c r="L399"/>
      <c r="N399"/>
    </row>
    <row r="400" spans="1:14" x14ac:dyDescent="0.25">
      <c r="A400"/>
      <c r="B400"/>
      <c r="D400"/>
      <c r="F400"/>
      <c r="H400"/>
      <c r="J400"/>
      <c r="L400"/>
      <c r="N400"/>
    </row>
    <row r="401" spans="1:14" x14ac:dyDescent="0.25">
      <c r="A401"/>
      <c r="B401"/>
      <c r="D401"/>
      <c r="F401"/>
      <c r="H401"/>
      <c r="J401"/>
      <c r="L401"/>
      <c r="N401"/>
    </row>
    <row r="402" spans="1:14" x14ac:dyDescent="0.25">
      <c r="A402"/>
      <c r="B402"/>
      <c r="D402"/>
      <c r="F402"/>
      <c r="H402"/>
      <c r="J402"/>
      <c r="L402"/>
      <c r="N402"/>
    </row>
    <row r="403" spans="1:14" x14ac:dyDescent="0.25">
      <c r="A403"/>
      <c r="B403"/>
      <c r="D403"/>
      <c r="F403"/>
      <c r="H403"/>
      <c r="J403"/>
      <c r="L403"/>
      <c r="N403"/>
    </row>
    <row r="404" spans="1:14" x14ac:dyDescent="0.25">
      <c r="A404"/>
      <c r="B404"/>
      <c r="D404"/>
      <c r="F404"/>
      <c r="H404"/>
      <c r="J404"/>
      <c r="L404"/>
      <c r="N404"/>
    </row>
    <row r="405" spans="1:14" x14ac:dyDescent="0.25">
      <c r="A405"/>
      <c r="B405"/>
      <c r="D405"/>
      <c r="F405"/>
      <c r="H405"/>
      <c r="J405"/>
      <c r="L405"/>
      <c r="N405"/>
    </row>
    <row r="406" spans="1:14" x14ac:dyDescent="0.25">
      <c r="A406"/>
      <c r="B406"/>
      <c r="D406"/>
      <c r="F406"/>
      <c r="H406"/>
      <c r="J406"/>
      <c r="L406"/>
      <c r="N406"/>
    </row>
    <row r="407" spans="1:14" x14ac:dyDescent="0.25">
      <c r="A407"/>
      <c r="B407"/>
      <c r="D407"/>
      <c r="F407"/>
      <c r="H407"/>
      <c r="J407"/>
      <c r="L407"/>
      <c r="N407"/>
    </row>
    <row r="408" spans="1:14" x14ac:dyDescent="0.25">
      <c r="A408"/>
      <c r="B408"/>
      <c r="D408"/>
      <c r="F408"/>
      <c r="H408"/>
      <c r="J408"/>
      <c r="L408"/>
      <c r="N408"/>
    </row>
    <row r="409" spans="1:14" x14ac:dyDescent="0.25">
      <c r="A409"/>
      <c r="B409"/>
      <c r="D409"/>
      <c r="F409"/>
      <c r="H409"/>
      <c r="J409"/>
      <c r="L409"/>
      <c r="N409"/>
    </row>
    <row r="410" spans="1:14" x14ac:dyDescent="0.25">
      <c r="A410"/>
      <c r="B410"/>
      <c r="D410"/>
      <c r="F410"/>
      <c r="H410"/>
      <c r="J410"/>
      <c r="L410"/>
      <c r="N410"/>
    </row>
    <row r="411" spans="1:14" x14ac:dyDescent="0.25">
      <c r="A411"/>
      <c r="B411"/>
      <c r="D411"/>
      <c r="F411"/>
      <c r="H411"/>
      <c r="J411"/>
      <c r="L411"/>
      <c r="N411"/>
    </row>
    <row r="412" spans="1:14" x14ac:dyDescent="0.25">
      <c r="A412"/>
      <c r="B412"/>
      <c r="D412"/>
      <c r="F412"/>
      <c r="H412"/>
      <c r="J412"/>
      <c r="L412"/>
      <c r="N412"/>
    </row>
    <row r="413" spans="1:14" x14ac:dyDescent="0.25">
      <c r="A413"/>
      <c r="B413"/>
      <c r="D413"/>
      <c r="F413"/>
      <c r="H413"/>
      <c r="J413"/>
      <c r="L413"/>
      <c r="N413"/>
    </row>
    <row r="414" spans="1:14" x14ac:dyDescent="0.25">
      <c r="A414"/>
      <c r="B414"/>
      <c r="D414"/>
      <c r="F414"/>
      <c r="H414"/>
      <c r="J414"/>
      <c r="L414"/>
      <c r="N414"/>
    </row>
    <row r="415" spans="1:14" x14ac:dyDescent="0.25">
      <c r="A415"/>
      <c r="B415"/>
      <c r="D415"/>
      <c r="F415"/>
      <c r="H415"/>
      <c r="J415"/>
      <c r="L415"/>
      <c r="N415"/>
    </row>
    <row r="416" spans="1:14" x14ac:dyDescent="0.25">
      <c r="A416"/>
      <c r="B416"/>
      <c r="D416"/>
      <c r="F416"/>
      <c r="H416"/>
      <c r="J416"/>
      <c r="L416"/>
      <c r="N416"/>
    </row>
    <row r="417" spans="1:14" x14ac:dyDescent="0.25">
      <c r="A417"/>
      <c r="B417"/>
      <c r="D417"/>
      <c r="F417"/>
      <c r="H417"/>
      <c r="J417"/>
      <c r="L417"/>
      <c r="N417"/>
    </row>
    <row r="418" spans="1:14" x14ac:dyDescent="0.25">
      <c r="A418"/>
      <c r="B418"/>
      <c r="D418"/>
      <c r="F418"/>
      <c r="H418"/>
      <c r="J418"/>
      <c r="L418"/>
      <c r="N418"/>
    </row>
    <row r="419" spans="1:14" x14ac:dyDescent="0.25">
      <c r="A419"/>
      <c r="B419"/>
      <c r="D419"/>
      <c r="F419"/>
      <c r="H419"/>
      <c r="J419"/>
      <c r="L419"/>
      <c r="N419"/>
    </row>
    <row r="420" spans="1:14" x14ac:dyDescent="0.25">
      <c r="A420"/>
      <c r="B420"/>
      <c r="D420"/>
      <c r="F420"/>
      <c r="H420"/>
      <c r="J420"/>
      <c r="L420"/>
      <c r="N420"/>
    </row>
    <row r="421" spans="1:14" x14ac:dyDescent="0.25">
      <c r="A421"/>
      <c r="B421"/>
      <c r="D421"/>
      <c r="F421"/>
      <c r="H421"/>
      <c r="J421"/>
      <c r="L421"/>
      <c r="N421"/>
    </row>
    <row r="422" spans="1:14" x14ac:dyDescent="0.25">
      <c r="A422"/>
      <c r="B422"/>
      <c r="D422"/>
      <c r="F422"/>
      <c r="H422"/>
      <c r="J422"/>
      <c r="L422"/>
      <c r="N422"/>
    </row>
    <row r="423" spans="1:14" x14ac:dyDescent="0.25">
      <c r="A423"/>
      <c r="B423"/>
      <c r="D423"/>
      <c r="F423"/>
      <c r="H423"/>
      <c r="J423"/>
      <c r="L423"/>
      <c r="N423"/>
    </row>
    <row r="424" spans="1:14" x14ac:dyDescent="0.25">
      <c r="A424"/>
      <c r="B424"/>
      <c r="D424"/>
      <c r="F424"/>
      <c r="H424"/>
      <c r="J424"/>
      <c r="L424"/>
      <c r="N424"/>
    </row>
    <row r="425" spans="1:14" x14ac:dyDescent="0.25">
      <c r="A425"/>
      <c r="B425"/>
      <c r="D425"/>
      <c r="F425"/>
      <c r="H425"/>
      <c r="J425"/>
      <c r="L425"/>
      <c r="N425"/>
    </row>
    <row r="426" spans="1:14" x14ac:dyDescent="0.25">
      <c r="A426"/>
      <c r="B426"/>
      <c r="D426"/>
      <c r="F426"/>
      <c r="H426"/>
      <c r="J426"/>
      <c r="L426"/>
      <c r="N426"/>
    </row>
    <row r="427" spans="1:14" x14ac:dyDescent="0.25">
      <c r="A427"/>
      <c r="B427"/>
      <c r="D427"/>
      <c r="F427"/>
      <c r="H427"/>
      <c r="J427"/>
      <c r="L427"/>
      <c r="N427"/>
    </row>
    <row r="428" spans="1:14" x14ac:dyDescent="0.25">
      <c r="A428"/>
      <c r="B428"/>
      <c r="D428"/>
      <c r="F428"/>
      <c r="H428"/>
      <c r="J428"/>
      <c r="L428"/>
      <c r="N428"/>
    </row>
    <row r="429" spans="1:14" x14ac:dyDescent="0.25">
      <c r="A429"/>
      <c r="B429"/>
      <c r="D429"/>
      <c r="F429"/>
      <c r="H429"/>
      <c r="J429"/>
      <c r="L429"/>
      <c r="N429"/>
    </row>
    <row r="430" spans="1:14" x14ac:dyDescent="0.25">
      <c r="A430"/>
      <c r="B430"/>
      <c r="D430"/>
      <c r="F430"/>
      <c r="H430"/>
      <c r="J430"/>
      <c r="L430"/>
      <c r="N430"/>
    </row>
    <row r="431" spans="1:14" x14ac:dyDescent="0.25">
      <c r="A431"/>
      <c r="B431"/>
      <c r="D431"/>
      <c r="F431"/>
      <c r="H431"/>
      <c r="J431"/>
      <c r="L431"/>
      <c r="N431"/>
    </row>
    <row r="432" spans="1:14" x14ac:dyDescent="0.25">
      <c r="A432"/>
      <c r="B432"/>
      <c r="D432"/>
      <c r="F432"/>
      <c r="H432"/>
      <c r="J432"/>
      <c r="L432"/>
      <c r="N432"/>
    </row>
    <row r="433" spans="1:14" x14ac:dyDescent="0.25">
      <c r="A433"/>
      <c r="B433"/>
      <c r="D433"/>
      <c r="F433"/>
      <c r="H433"/>
      <c r="J433"/>
      <c r="L433"/>
      <c r="N433"/>
    </row>
    <row r="434" spans="1:14" x14ac:dyDescent="0.25">
      <c r="A434"/>
      <c r="B434"/>
      <c r="D434"/>
      <c r="F434"/>
      <c r="H434"/>
      <c r="J434"/>
      <c r="L434"/>
      <c r="N434"/>
    </row>
    <row r="435" spans="1:14" x14ac:dyDescent="0.25">
      <c r="A435"/>
      <c r="B435"/>
      <c r="D435"/>
      <c r="F435"/>
      <c r="H435"/>
      <c r="J435"/>
      <c r="L435"/>
      <c r="N435"/>
    </row>
    <row r="436" spans="1:14" x14ac:dyDescent="0.25">
      <c r="A436"/>
      <c r="B436"/>
      <c r="D436"/>
      <c r="F436"/>
      <c r="H436"/>
      <c r="J436"/>
      <c r="L436"/>
      <c r="N436"/>
    </row>
    <row r="437" spans="1:14" x14ac:dyDescent="0.25">
      <c r="A437"/>
      <c r="B437"/>
      <c r="D437"/>
      <c r="F437"/>
      <c r="H437"/>
      <c r="J437"/>
      <c r="L437"/>
      <c r="N437"/>
    </row>
    <row r="438" spans="1:14" x14ac:dyDescent="0.25">
      <c r="A438"/>
      <c r="B438"/>
      <c r="D438"/>
      <c r="F438"/>
      <c r="H438"/>
      <c r="J438"/>
      <c r="L438"/>
      <c r="N438"/>
    </row>
    <row r="439" spans="1:14" x14ac:dyDescent="0.25">
      <c r="A439"/>
      <c r="B439"/>
      <c r="D439"/>
      <c r="F439"/>
      <c r="H439"/>
      <c r="J439"/>
      <c r="L439"/>
      <c r="N439"/>
    </row>
    <row r="440" spans="1:14" x14ac:dyDescent="0.25">
      <c r="A440"/>
      <c r="B440"/>
      <c r="D440"/>
      <c r="F440"/>
      <c r="H440"/>
      <c r="J440"/>
      <c r="L440"/>
      <c r="N440"/>
    </row>
    <row r="441" spans="1:14" x14ac:dyDescent="0.25">
      <c r="A441"/>
      <c r="B441"/>
      <c r="D441"/>
      <c r="F441"/>
      <c r="H441"/>
      <c r="J441"/>
      <c r="L441"/>
      <c r="N441"/>
    </row>
    <row r="442" spans="1:14" x14ac:dyDescent="0.25">
      <c r="A442"/>
      <c r="B442"/>
      <c r="D442"/>
      <c r="F442"/>
      <c r="H442"/>
      <c r="J442"/>
      <c r="L442"/>
      <c r="N442"/>
    </row>
    <row r="443" spans="1:14" x14ac:dyDescent="0.25">
      <c r="A443"/>
      <c r="B443"/>
      <c r="D443"/>
      <c r="F443"/>
      <c r="H443"/>
      <c r="J443"/>
      <c r="L443"/>
      <c r="N443"/>
    </row>
    <row r="444" spans="1:14" x14ac:dyDescent="0.25">
      <c r="A444"/>
      <c r="B444"/>
      <c r="D444"/>
      <c r="F444"/>
      <c r="H444"/>
      <c r="J444"/>
      <c r="L444"/>
      <c r="N444"/>
    </row>
    <row r="445" spans="1:14" x14ac:dyDescent="0.25">
      <c r="A445"/>
      <c r="B445"/>
      <c r="D445"/>
      <c r="F445"/>
      <c r="H445"/>
      <c r="J445"/>
      <c r="L445"/>
      <c r="N445"/>
    </row>
    <row r="446" spans="1:14" x14ac:dyDescent="0.25">
      <c r="A446"/>
      <c r="B446"/>
      <c r="D446"/>
      <c r="F446"/>
      <c r="H446"/>
      <c r="J446"/>
      <c r="L446"/>
      <c r="N446"/>
    </row>
    <row r="447" spans="1:14" x14ac:dyDescent="0.25">
      <c r="A447"/>
      <c r="B447"/>
      <c r="D447"/>
      <c r="F447"/>
      <c r="H447"/>
      <c r="J447"/>
      <c r="L447"/>
      <c r="N447"/>
    </row>
    <row r="448" spans="1:14" x14ac:dyDescent="0.25">
      <c r="A448"/>
      <c r="B448"/>
      <c r="D448"/>
      <c r="F448"/>
      <c r="H448"/>
      <c r="J448"/>
      <c r="L448"/>
      <c r="N448"/>
    </row>
    <row r="449" spans="1:14" x14ac:dyDescent="0.25">
      <c r="A449"/>
      <c r="B449"/>
      <c r="D449"/>
      <c r="F449"/>
      <c r="H449"/>
      <c r="J449"/>
      <c r="L449"/>
      <c r="N449"/>
    </row>
    <row r="450" spans="1:14" x14ac:dyDescent="0.25">
      <c r="A450"/>
      <c r="B450"/>
      <c r="D450"/>
      <c r="F450"/>
      <c r="H450"/>
      <c r="J450"/>
      <c r="L450"/>
      <c r="N450"/>
    </row>
    <row r="451" spans="1:14" x14ac:dyDescent="0.25">
      <c r="A451"/>
      <c r="B451"/>
      <c r="D451"/>
      <c r="F451"/>
      <c r="H451"/>
      <c r="J451"/>
      <c r="L451"/>
      <c r="N451"/>
    </row>
    <row r="452" spans="1:14" x14ac:dyDescent="0.25">
      <c r="A452"/>
      <c r="B452"/>
      <c r="D452"/>
      <c r="F452"/>
      <c r="H452"/>
      <c r="J452"/>
      <c r="L452"/>
      <c r="N452"/>
    </row>
    <row r="453" spans="1:14" x14ac:dyDescent="0.25">
      <c r="A453"/>
      <c r="B453"/>
      <c r="D453"/>
      <c r="F453"/>
      <c r="H453"/>
      <c r="J453"/>
      <c r="L453"/>
      <c r="N453"/>
    </row>
    <row r="454" spans="1:14" x14ac:dyDescent="0.25">
      <c r="A454"/>
      <c r="B454"/>
      <c r="D454"/>
      <c r="F454"/>
      <c r="H454"/>
      <c r="J454"/>
      <c r="L454"/>
      <c r="N454"/>
    </row>
    <row r="455" spans="1:14" x14ac:dyDescent="0.25">
      <c r="A455"/>
      <c r="B455"/>
      <c r="D455"/>
      <c r="F455"/>
      <c r="H455"/>
      <c r="J455"/>
      <c r="L455"/>
      <c r="N455"/>
    </row>
    <row r="456" spans="1:14" x14ac:dyDescent="0.25">
      <c r="A456"/>
      <c r="B456"/>
      <c r="D456"/>
      <c r="F456"/>
      <c r="H456"/>
      <c r="J456"/>
      <c r="L456"/>
      <c r="N456"/>
    </row>
    <row r="457" spans="1:14" x14ac:dyDescent="0.25">
      <c r="A457"/>
      <c r="B457"/>
      <c r="D457"/>
      <c r="F457"/>
      <c r="H457"/>
      <c r="J457"/>
      <c r="L457"/>
      <c r="N457"/>
    </row>
    <row r="458" spans="1:14" x14ac:dyDescent="0.25">
      <c r="A458"/>
      <c r="B458"/>
      <c r="D458"/>
      <c r="F458"/>
      <c r="H458"/>
      <c r="J458"/>
      <c r="L458"/>
      <c r="N458"/>
    </row>
    <row r="459" spans="1:14" x14ac:dyDescent="0.25">
      <c r="A459"/>
      <c r="B459"/>
      <c r="D459"/>
      <c r="F459"/>
      <c r="H459"/>
      <c r="J459"/>
      <c r="L459"/>
      <c r="N459"/>
    </row>
    <row r="460" spans="1:14" x14ac:dyDescent="0.25">
      <c r="A460"/>
      <c r="B460"/>
      <c r="D460"/>
      <c r="F460"/>
      <c r="H460"/>
      <c r="J460"/>
      <c r="L460"/>
      <c r="N460"/>
    </row>
    <row r="461" spans="1:14" x14ac:dyDescent="0.25">
      <c r="A461"/>
      <c r="B461"/>
      <c r="D461"/>
      <c r="F461"/>
      <c r="H461"/>
      <c r="J461"/>
      <c r="L461"/>
      <c r="N461"/>
    </row>
    <row r="462" spans="1:14" x14ac:dyDescent="0.25">
      <c r="A462"/>
      <c r="B462"/>
      <c r="D462"/>
      <c r="F462"/>
      <c r="H462"/>
      <c r="J462"/>
      <c r="L462"/>
      <c r="N462"/>
    </row>
    <row r="463" spans="1:14" x14ac:dyDescent="0.25">
      <c r="A463"/>
      <c r="B463"/>
      <c r="D463"/>
      <c r="F463"/>
      <c r="H463"/>
      <c r="J463"/>
      <c r="L463"/>
      <c r="N463"/>
    </row>
    <row r="464" spans="1:14" x14ac:dyDescent="0.25">
      <c r="A464"/>
      <c r="B464"/>
      <c r="D464"/>
      <c r="F464"/>
      <c r="H464"/>
      <c r="J464"/>
      <c r="L464"/>
      <c r="N464"/>
    </row>
    <row r="465" spans="1:14" x14ac:dyDescent="0.25">
      <c r="A465"/>
      <c r="B465"/>
      <c r="D465"/>
      <c r="F465"/>
      <c r="H465"/>
      <c r="J465"/>
      <c r="L465"/>
      <c r="N465"/>
    </row>
    <row r="466" spans="1:14" x14ac:dyDescent="0.25">
      <c r="A466"/>
      <c r="B466"/>
      <c r="D466"/>
      <c r="F466"/>
      <c r="H466"/>
      <c r="J466"/>
      <c r="L466"/>
      <c r="N466"/>
    </row>
    <row r="467" spans="1:14" x14ac:dyDescent="0.25">
      <c r="A467"/>
      <c r="B467"/>
      <c r="D467"/>
      <c r="F467"/>
      <c r="H467"/>
      <c r="J467"/>
      <c r="L467"/>
      <c r="N467"/>
    </row>
    <row r="468" spans="1:14" x14ac:dyDescent="0.25">
      <c r="A468"/>
      <c r="B468"/>
      <c r="D468"/>
      <c r="F468"/>
      <c r="H468"/>
      <c r="J468"/>
      <c r="L468"/>
      <c r="N468"/>
    </row>
    <row r="469" spans="1:14" x14ac:dyDescent="0.25">
      <c r="A469"/>
      <c r="B469"/>
      <c r="D469"/>
      <c r="F469"/>
      <c r="H469"/>
      <c r="J469"/>
      <c r="L469"/>
      <c r="N469"/>
    </row>
    <row r="470" spans="1:14" x14ac:dyDescent="0.25">
      <c r="A470"/>
      <c r="B470"/>
      <c r="D470"/>
      <c r="F470"/>
      <c r="H470"/>
      <c r="J470"/>
      <c r="L470"/>
      <c r="N470"/>
    </row>
    <row r="471" spans="1:14" x14ac:dyDescent="0.25">
      <c r="A471"/>
      <c r="B471"/>
      <c r="D471"/>
      <c r="F471"/>
      <c r="H471"/>
      <c r="J471"/>
      <c r="L471"/>
      <c r="N471"/>
    </row>
    <row r="472" spans="1:14" x14ac:dyDescent="0.25">
      <c r="A472"/>
      <c r="B472"/>
      <c r="D472"/>
      <c r="F472"/>
      <c r="H472"/>
      <c r="J472"/>
      <c r="L472"/>
      <c r="N472"/>
    </row>
    <row r="473" spans="1:14" x14ac:dyDescent="0.25">
      <c r="A473"/>
      <c r="B473"/>
      <c r="D473"/>
      <c r="F473"/>
      <c r="H473"/>
      <c r="J473"/>
      <c r="L473"/>
      <c r="N473"/>
    </row>
    <row r="474" spans="1:14" x14ac:dyDescent="0.25">
      <c r="A474"/>
      <c r="B474"/>
      <c r="D474"/>
      <c r="F474"/>
      <c r="H474"/>
      <c r="J474"/>
      <c r="L474"/>
      <c r="N474"/>
    </row>
    <row r="475" spans="1:14" x14ac:dyDescent="0.25">
      <c r="A475"/>
      <c r="B475"/>
      <c r="D475"/>
      <c r="F475"/>
      <c r="H475"/>
      <c r="J475"/>
      <c r="L475"/>
      <c r="N475"/>
    </row>
    <row r="476" spans="1:14" x14ac:dyDescent="0.25">
      <c r="A476"/>
      <c r="B476"/>
      <c r="D476"/>
      <c r="F476"/>
      <c r="H476"/>
      <c r="J476"/>
      <c r="L476"/>
      <c r="N476"/>
    </row>
    <row r="477" spans="1:14" x14ac:dyDescent="0.25">
      <c r="A477"/>
      <c r="B477"/>
      <c r="D477"/>
      <c r="F477"/>
      <c r="H477"/>
      <c r="J477"/>
      <c r="L477"/>
      <c r="N477"/>
    </row>
    <row r="478" spans="1:14" x14ac:dyDescent="0.25">
      <c r="A478"/>
      <c r="B478"/>
      <c r="D478"/>
      <c r="F478"/>
      <c r="H478"/>
      <c r="J478"/>
      <c r="L478"/>
      <c r="N478"/>
    </row>
    <row r="479" spans="1:14" x14ac:dyDescent="0.25">
      <c r="A479"/>
      <c r="B479"/>
      <c r="D479"/>
      <c r="F479"/>
      <c r="H479"/>
      <c r="J479"/>
      <c r="L479"/>
      <c r="N479"/>
    </row>
    <row r="480" spans="1:14" x14ac:dyDescent="0.25">
      <c r="A480"/>
      <c r="B480"/>
      <c r="D480"/>
      <c r="F480"/>
      <c r="H480"/>
      <c r="J480"/>
      <c r="L480"/>
      <c r="N480"/>
    </row>
    <row r="481" spans="1:14" x14ac:dyDescent="0.25">
      <c r="A481"/>
      <c r="B481"/>
      <c r="D481"/>
      <c r="F481"/>
      <c r="H481"/>
      <c r="J481"/>
      <c r="L481"/>
      <c r="N481"/>
    </row>
    <row r="482" spans="1:14" x14ac:dyDescent="0.25">
      <c r="A482"/>
      <c r="B482"/>
      <c r="D482"/>
      <c r="F482"/>
      <c r="H482"/>
      <c r="J482"/>
      <c r="L482"/>
      <c r="N482"/>
    </row>
    <row r="483" spans="1:14" x14ac:dyDescent="0.25">
      <c r="A483"/>
      <c r="B483"/>
      <c r="D483"/>
      <c r="F483"/>
      <c r="H483"/>
      <c r="J483"/>
      <c r="L483"/>
      <c r="N483"/>
    </row>
    <row r="484" spans="1:14" x14ac:dyDescent="0.25">
      <c r="A484"/>
      <c r="B484"/>
      <c r="D484"/>
      <c r="F484"/>
      <c r="H484"/>
      <c r="J484"/>
      <c r="L484"/>
      <c r="N484"/>
    </row>
    <row r="485" spans="1:14" x14ac:dyDescent="0.25">
      <c r="A485"/>
      <c r="B485"/>
      <c r="D485"/>
      <c r="F485"/>
      <c r="H485"/>
      <c r="J485"/>
      <c r="L485"/>
      <c r="N485"/>
    </row>
    <row r="486" spans="1:14" x14ac:dyDescent="0.25">
      <c r="A486"/>
      <c r="B486"/>
      <c r="D486"/>
      <c r="F486"/>
      <c r="H486"/>
      <c r="J486"/>
      <c r="L486"/>
      <c r="N486"/>
    </row>
    <row r="487" spans="1:14" x14ac:dyDescent="0.25">
      <c r="A487"/>
      <c r="B487"/>
      <c r="D487"/>
      <c r="F487"/>
      <c r="H487"/>
      <c r="J487"/>
      <c r="L487"/>
      <c r="N487"/>
    </row>
    <row r="488" spans="1:14" x14ac:dyDescent="0.25">
      <c r="A488"/>
      <c r="B488"/>
      <c r="D488"/>
      <c r="F488"/>
      <c r="H488"/>
      <c r="J488"/>
      <c r="L488"/>
      <c r="N488"/>
    </row>
    <row r="489" spans="1:14" x14ac:dyDescent="0.25">
      <c r="A489"/>
      <c r="B489"/>
      <c r="D489"/>
      <c r="F489"/>
      <c r="H489"/>
      <c r="J489"/>
      <c r="L489"/>
      <c r="N489"/>
    </row>
    <row r="490" spans="1:14" x14ac:dyDescent="0.25">
      <c r="A490"/>
      <c r="B490"/>
      <c r="D490"/>
      <c r="F490"/>
      <c r="H490"/>
      <c r="J490"/>
      <c r="L490"/>
      <c r="N490"/>
    </row>
    <row r="491" spans="1:14" x14ac:dyDescent="0.25">
      <c r="A491"/>
      <c r="B491"/>
      <c r="D491"/>
      <c r="F491"/>
      <c r="H491"/>
      <c r="J491"/>
      <c r="L491"/>
      <c r="N491"/>
    </row>
    <row r="492" spans="1:14" x14ac:dyDescent="0.25">
      <c r="A492"/>
      <c r="B492"/>
      <c r="D492"/>
      <c r="F492"/>
      <c r="H492"/>
      <c r="J492"/>
      <c r="L492"/>
      <c r="N492"/>
    </row>
    <row r="493" spans="1:14" x14ac:dyDescent="0.25">
      <c r="A493"/>
      <c r="B493"/>
      <c r="D493"/>
      <c r="F493"/>
      <c r="H493"/>
      <c r="J493"/>
      <c r="L493"/>
      <c r="N493"/>
    </row>
    <row r="494" spans="1:14" x14ac:dyDescent="0.25">
      <c r="A494"/>
      <c r="B494"/>
      <c r="D494"/>
      <c r="F494"/>
      <c r="H494"/>
      <c r="J494"/>
      <c r="L494"/>
      <c r="N494"/>
    </row>
    <row r="495" spans="1:14" x14ac:dyDescent="0.25">
      <c r="A495"/>
      <c r="B495"/>
      <c r="D495"/>
      <c r="F495"/>
      <c r="H495"/>
      <c r="J495"/>
      <c r="L495"/>
      <c r="N495"/>
    </row>
    <row r="496" spans="1:14" x14ac:dyDescent="0.25">
      <c r="A496"/>
      <c r="B496"/>
      <c r="D496"/>
      <c r="F496"/>
      <c r="H496"/>
      <c r="J496"/>
      <c r="L496"/>
      <c r="N496"/>
    </row>
    <row r="497" spans="1:14" x14ac:dyDescent="0.25">
      <c r="A497"/>
      <c r="B497"/>
      <c r="D497"/>
      <c r="F497"/>
      <c r="H497"/>
      <c r="J497"/>
      <c r="L497"/>
      <c r="N497"/>
    </row>
    <row r="498" spans="1:14" x14ac:dyDescent="0.25">
      <c r="A498"/>
      <c r="B498"/>
      <c r="D498"/>
      <c r="F498"/>
      <c r="H498"/>
      <c r="J498"/>
      <c r="L498"/>
      <c r="N498"/>
    </row>
    <row r="499" spans="1:14" x14ac:dyDescent="0.25">
      <c r="A499"/>
      <c r="B499"/>
      <c r="D499"/>
      <c r="F499"/>
      <c r="H499"/>
      <c r="J499"/>
      <c r="L499"/>
      <c r="N499"/>
    </row>
    <row r="500" spans="1:14" x14ac:dyDescent="0.25">
      <c r="A500"/>
      <c r="B500"/>
      <c r="D500"/>
      <c r="F500"/>
      <c r="H500"/>
      <c r="J500"/>
      <c r="L500"/>
      <c r="N500"/>
    </row>
    <row r="501" spans="1:14" x14ac:dyDescent="0.25">
      <c r="A501"/>
      <c r="B501"/>
      <c r="D501"/>
      <c r="F501"/>
      <c r="H501"/>
      <c r="J501"/>
      <c r="L501"/>
      <c r="N501"/>
    </row>
    <row r="502" spans="1:14" x14ac:dyDescent="0.25">
      <c r="A502"/>
      <c r="B502"/>
      <c r="D502"/>
      <c r="F502"/>
      <c r="H502"/>
      <c r="J502"/>
      <c r="L502"/>
      <c r="N502"/>
    </row>
    <row r="503" spans="1:14" x14ac:dyDescent="0.25">
      <c r="A503"/>
      <c r="B503"/>
      <c r="D503"/>
      <c r="F503"/>
      <c r="H503"/>
      <c r="J503"/>
      <c r="L503"/>
      <c r="N503"/>
    </row>
    <row r="504" spans="1:14" x14ac:dyDescent="0.25">
      <c r="A504"/>
      <c r="B504"/>
      <c r="D504"/>
      <c r="F504"/>
      <c r="H504"/>
      <c r="J504"/>
      <c r="L504"/>
      <c r="N504"/>
    </row>
    <row r="505" spans="1:14" x14ac:dyDescent="0.25">
      <c r="A505"/>
      <c r="B505"/>
      <c r="D505"/>
      <c r="F505"/>
      <c r="H505"/>
      <c r="J505"/>
      <c r="L505"/>
      <c r="N505"/>
    </row>
    <row r="506" spans="1:14" x14ac:dyDescent="0.25">
      <c r="A506"/>
      <c r="B506"/>
      <c r="D506"/>
      <c r="F506"/>
      <c r="H506"/>
      <c r="J506"/>
      <c r="L506"/>
      <c r="N506"/>
    </row>
    <row r="507" spans="1:14" x14ac:dyDescent="0.25">
      <c r="A507"/>
      <c r="B507"/>
      <c r="D507"/>
      <c r="F507"/>
      <c r="H507"/>
      <c r="J507"/>
      <c r="L507"/>
      <c r="N507"/>
    </row>
    <row r="508" spans="1:14" x14ac:dyDescent="0.25">
      <c r="A508"/>
      <c r="B508"/>
      <c r="D508"/>
      <c r="F508"/>
      <c r="H508"/>
      <c r="J508"/>
      <c r="L508"/>
      <c r="N508"/>
    </row>
    <row r="509" spans="1:14" x14ac:dyDescent="0.25">
      <c r="A509"/>
      <c r="B509"/>
      <c r="D509"/>
      <c r="F509"/>
      <c r="H509"/>
      <c r="J509"/>
      <c r="L509"/>
      <c r="N509"/>
    </row>
    <row r="510" spans="1:14" x14ac:dyDescent="0.25">
      <c r="A510"/>
      <c r="B510"/>
      <c r="D510"/>
      <c r="F510"/>
      <c r="H510"/>
      <c r="J510"/>
      <c r="L510"/>
      <c r="N510"/>
    </row>
    <row r="511" spans="1:14" x14ac:dyDescent="0.25">
      <c r="A511"/>
      <c r="B511"/>
      <c r="D511"/>
      <c r="F511"/>
      <c r="H511"/>
      <c r="J511"/>
      <c r="L511"/>
      <c r="N511"/>
    </row>
    <row r="512" spans="1:14" x14ac:dyDescent="0.25">
      <c r="A512"/>
      <c r="B512"/>
      <c r="D512"/>
      <c r="F512"/>
      <c r="H512"/>
      <c r="J512"/>
      <c r="L512"/>
      <c r="N512"/>
    </row>
    <row r="513" spans="1:14" x14ac:dyDescent="0.25">
      <c r="A513"/>
      <c r="B513"/>
      <c r="D513"/>
      <c r="F513"/>
      <c r="H513"/>
      <c r="J513"/>
      <c r="L513"/>
      <c r="N513"/>
    </row>
    <row r="514" spans="1:14" x14ac:dyDescent="0.25">
      <c r="A514"/>
      <c r="B514"/>
      <c r="D514"/>
      <c r="F514"/>
      <c r="H514"/>
      <c r="J514"/>
      <c r="L514"/>
      <c r="N514"/>
    </row>
    <row r="515" spans="1:14" x14ac:dyDescent="0.25">
      <c r="A515"/>
      <c r="B515"/>
      <c r="D515"/>
      <c r="F515"/>
      <c r="H515"/>
      <c r="J515"/>
      <c r="L515"/>
      <c r="N515"/>
    </row>
    <row r="516" spans="1:14" x14ac:dyDescent="0.25">
      <c r="A516"/>
      <c r="B516"/>
      <c r="D516"/>
      <c r="F516"/>
      <c r="H516"/>
      <c r="J516"/>
      <c r="L516"/>
      <c r="N516"/>
    </row>
    <row r="517" spans="1:14" x14ac:dyDescent="0.25">
      <c r="A517"/>
      <c r="B517"/>
      <c r="D517"/>
      <c r="F517"/>
      <c r="H517"/>
      <c r="J517"/>
      <c r="L517"/>
      <c r="N517"/>
    </row>
    <row r="518" spans="1:14" x14ac:dyDescent="0.25">
      <c r="A518"/>
      <c r="B518"/>
      <c r="D518"/>
      <c r="F518"/>
      <c r="H518"/>
      <c r="J518"/>
      <c r="L518"/>
      <c r="N518"/>
    </row>
    <row r="519" spans="1:14" x14ac:dyDescent="0.25">
      <c r="A519"/>
      <c r="B519"/>
      <c r="D519"/>
      <c r="F519"/>
      <c r="H519"/>
      <c r="J519"/>
      <c r="L519"/>
      <c r="N519"/>
    </row>
    <row r="520" spans="1:14" x14ac:dyDescent="0.25">
      <c r="A520"/>
      <c r="B520"/>
      <c r="D520"/>
      <c r="F520"/>
      <c r="H520"/>
      <c r="J520"/>
      <c r="L520"/>
      <c r="N520"/>
    </row>
    <row r="521" spans="1:14" x14ac:dyDescent="0.25">
      <c r="A521"/>
      <c r="B521"/>
      <c r="D521"/>
      <c r="F521"/>
      <c r="H521"/>
      <c r="J521"/>
      <c r="L521"/>
      <c r="N521"/>
    </row>
    <row r="522" spans="1:14" x14ac:dyDescent="0.25">
      <c r="A522"/>
      <c r="B522"/>
      <c r="D522"/>
      <c r="F522"/>
      <c r="H522"/>
      <c r="J522"/>
      <c r="L522"/>
      <c r="N522"/>
    </row>
    <row r="523" spans="1:14" x14ac:dyDescent="0.25">
      <c r="A523"/>
      <c r="B523"/>
      <c r="D523"/>
      <c r="F523"/>
      <c r="H523"/>
      <c r="J523"/>
      <c r="L523"/>
      <c r="N523"/>
    </row>
    <row r="524" spans="1:14" x14ac:dyDescent="0.25">
      <c r="A524"/>
      <c r="B524"/>
      <c r="D524"/>
      <c r="F524"/>
      <c r="H524"/>
      <c r="J524"/>
      <c r="L524"/>
      <c r="N524"/>
    </row>
    <row r="525" spans="1:14" x14ac:dyDescent="0.25">
      <c r="A525"/>
      <c r="B525"/>
      <c r="D525"/>
      <c r="F525"/>
      <c r="H525"/>
      <c r="J525"/>
      <c r="L525"/>
      <c r="N525"/>
    </row>
    <row r="526" spans="1:14" x14ac:dyDescent="0.25">
      <c r="A526"/>
      <c r="B526"/>
      <c r="D526"/>
      <c r="F526"/>
      <c r="H526"/>
      <c r="J526"/>
      <c r="L526"/>
      <c r="N526"/>
    </row>
    <row r="527" spans="1:14" x14ac:dyDescent="0.25">
      <c r="A527"/>
      <c r="B527"/>
      <c r="D527"/>
      <c r="F527"/>
      <c r="H527"/>
      <c r="J527"/>
      <c r="L527"/>
      <c r="N527"/>
    </row>
    <row r="528" spans="1:14" x14ac:dyDescent="0.25">
      <c r="A528"/>
      <c r="B528"/>
      <c r="D528"/>
      <c r="F528"/>
      <c r="H528"/>
      <c r="J528"/>
      <c r="L528"/>
      <c r="N528"/>
    </row>
    <row r="529" spans="1:14" x14ac:dyDescent="0.25">
      <c r="A529"/>
      <c r="B529"/>
      <c r="D529"/>
      <c r="F529"/>
      <c r="H529"/>
      <c r="J529"/>
      <c r="L529"/>
      <c r="N529"/>
    </row>
    <row r="530" spans="1:14" x14ac:dyDescent="0.25">
      <c r="A530"/>
      <c r="B530"/>
      <c r="D530"/>
      <c r="F530"/>
      <c r="H530"/>
      <c r="J530"/>
      <c r="L530"/>
      <c r="N530"/>
    </row>
    <row r="531" spans="1:14" x14ac:dyDescent="0.25">
      <c r="A531"/>
      <c r="B531"/>
      <c r="D531"/>
      <c r="F531"/>
      <c r="H531"/>
      <c r="J531"/>
      <c r="L531"/>
      <c r="N531"/>
    </row>
    <row r="532" spans="1:14" x14ac:dyDescent="0.25">
      <c r="A532"/>
      <c r="B532"/>
      <c r="D532"/>
      <c r="F532"/>
      <c r="H532"/>
      <c r="J532"/>
      <c r="L532"/>
      <c r="N532"/>
    </row>
    <row r="533" spans="1:14" x14ac:dyDescent="0.25">
      <c r="A533"/>
      <c r="B533"/>
      <c r="D533"/>
      <c r="F533"/>
      <c r="H533"/>
      <c r="J533"/>
      <c r="L533"/>
      <c r="N533"/>
    </row>
    <row r="534" spans="1:14" x14ac:dyDescent="0.25">
      <c r="A534"/>
      <c r="B534"/>
      <c r="D534"/>
      <c r="F534"/>
      <c r="H534"/>
      <c r="J534"/>
      <c r="L534"/>
      <c r="N534"/>
    </row>
    <row r="535" spans="1:14" x14ac:dyDescent="0.25">
      <c r="A535"/>
      <c r="B535"/>
      <c r="D535"/>
      <c r="F535"/>
      <c r="H535"/>
      <c r="J535"/>
      <c r="L535"/>
      <c r="N535"/>
    </row>
    <row r="536" spans="1:14" x14ac:dyDescent="0.25">
      <c r="A536"/>
      <c r="B536"/>
      <c r="D536"/>
      <c r="F536"/>
      <c r="H536"/>
      <c r="J536"/>
      <c r="L536"/>
      <c r="N536"/>
    </row>
    <row r="537" spans="1:14" x14ac:dyDescent="0.25">
      <c r="A537"/>
      <c r="B537"/>
      <c r="D537"/>
      <c r="F537"/>
      <c r="H537"/>
      <c r="J537"/>
      <c r="L537"/>
      <c r="N537"/>
    </row>
    <row r="538" spans="1:14" x14ac:dyDescent="0.25">
      <c r="A538"/>
      <c r="B538"/>
      <c r="D538"/>
      <c r="F538"/>
      <c r="H538"/>
      <c r="J538"/>
      <c r="L538"/>
      <c r="N538"/>
    </row>
    <row r="539" spans="1:14" x14ac:dyDescent="0.25">
      <c r="A539"/>
      <c r="B539"/>
      <c r="D539"/>
      <c r="F539"/>
      <c r="H539"/>
      <c r="J539"/>
      <c r="L539"/>
      <c r="N539"/>
    </row>
    <row r="540" spans="1:14" x14ac:dyDescent="0.25">
      <c r="A540"/>
      <c r="B540"/>
      <c r="D540"/>
      <c r="F540"/>
      <c r="H540"/>
      <c r="J540"/>
      <c r="L540"/>
      <c r="N540"/>
    </row>
    <row r="541" spans="1:14" x14ac:dyDescent="0.25">
      <c r="A541"/>
      <c r="B541"/>
      <c r="D541"/>
      <c r="F541"/>
      <c r="H541"/>
      <c r="J541"/>
      <c r="L541"/>
      <c r="N541"/>
    </row>
    <row r="542" spans="1:14" x14ac:dyDescent="0.25">
      <c r="A542"/>
      <c r="B542"/>
      <c r="D542"/>
      <c r="F542"/>
      <c r="H542"/>
      <c r="J542"/>
      <c r="L542"/>
      <c r="N542"/>
    </row>
    <row r="543" spans="1:14" x14ac:dyDescent="0.25">
      <c r="A543"/>
      <c r="B543"/>
      <c r="D543"/>
      <c r="F543"/>
      <c r="H543"/>
      <c r="J543"/>
      <c r="L543"/>
      <c r="N543"/>
    </row>
    <row r="544" spans="1:14" x14ac:dyDescent="0.25">
      <c r="A544"/>
      <c r="B544"/>
      <c r="D544"/>
      <c r="F544"/>
      <c r="H544"/>
      <c r="J544"/>
      <c r="L544"/>
      <c r="N544"/>
    </row>
    <row r="545" spans="1:14" x14ac:dyDescent="0.25">
      <c r="A545"/>
      <c r="B545"/>
      <c r="D545"/>
      <c r="F545"/>
      <c r="H545"/>
      <c r="J545"/>
      <c r="L545"/>
      <c r="N545"/>
    </row>
    <row r="546" spans="1:14" x14ac:dyDescent="0.25">
      <c r="A546"/>
      <c r="B546"/>
      <c r="D546"/>
      <c r="F546"/>
      <c r="H546"/>
      <c r="J546"/>
      <c r="L546"/>
      <c r="N546"/>
    </row>
    <row r="547" spans="1:14" x14ac:dyDescent="0.25">
      <c r="A547"/>
      <c r="B547"/>
      <c r="D547"/>
      <c r="F547"/>
      <c r="H547"/>
      <c r="J547"/>
      <c r="L547"/>
      <c r="N547"/>
    </row>
    <row r="548" spans="1:14" x14ac:dyDescent="0.25">
      <c r="A548"/>
      <c r="B548"/>
      <c r="D548"/>
      <c r="F548"/>
      <c r="H548"/>
      <c r="J548"/>
      <c r="L548"/>
      <c r="N548"/>
    </row>
    <row r="549" spans="1:14" x14ac:dyDescent="0.25">
      <c r="A549"/>
      <c r="B549"/>
      <c r="D549"/>
      <c r="F549"/>
      <c r="H549"/>
      <c r="J549"/>
      <c r="L549"/>
      <c r="N549"/>
    </row>
    <row r="550" spans="1:14" x14ac:dyDescent="0.25">
      <c r="A550"/>
      <c r="B550"/>
      <c r="D550"/>
      <c r="F550"/>
      <c r="H550"/>
      <c r="J550"/>
      <c r="L550"/>
      <c r="N550"/>
    </row>
    <row r="551" spans="1:14" x14ac:dyDescent="0.25">
      <c r="A551"/>
      <c r="B551"/>
      <c r="D551"/>
      <c r="F551"/>
      <c r="H551"/>
      <c r="J551"/>
      <c r="L551"/>
      <c r="N551"/>
    </row>
    <row r="552" spans="1:14" x14ac:dyDescent="0.25">
      <c r="A552"/>
      <c r="B552"/>
      <c r="D552"/>
      <c r="F552"/>
      <c r="H552"/>
      <c r="J552"/>
      <c r="L552"/>
      <c r="N552"/>
    </row>
    <row r="553" spans="1:14" x14ac:dyDescent="0.25">
      <c r="A553"/>
      <c r="B553"/>
      <c r="D553"/>
      <c r="F553"/>
      <c r="H553"/>
      <c r="J553"/>
      <c r="L553"/>
      <c r="N553"/>
    </row>
    <row r="554" spans="1:14" x14ac:dyDescent="0.25">
      <c r="A554"/>
      <c r="B554"/>
      <c r="D554"/>
      <c r="F554"/>
      <c r="H554"/>
      <c r="J554"/>
      <c r="L554"/>
      <c r="N554"/>
    </row>
    <row r="555" spans="1:14" x14ac:dyDescent="0.25">
      <c r="A555"/>
      <c r="B555"/>
      <c r="D555"/>
      <c r="F555"/>
      <c r="H555"/>
      <c r="J555"/>
      <c r="L555"/>
      <c r="N555"/>
    </row>
    <row r="556" spans="1:14" x14ac:dyDescent="0.25">
      <c r="A556"/>
      <c r="B556"/>
      <c r="D556"/>
      <c r="F556"/>
      <c r="H556"/>
      <c r="J556"/>
      <c r="L556"/>
      <c r="N556"/>
    </row>
    <row r="557" spans="1:14" x14ac:dyDescent="0.25">
      <c r="A557"/>
      <c r="B557"/>
      <c r="D557"/>
      <c r="F557"/>
      <c r="H557"/>
      <c r="J557"/>
      <c r="L557"/>
      <c r="N557"/>
    </row>
    <row r="558" spans="1:14" x14ac:dyDescent="0.25">
      <c r="A558"/>
      <c r="B558"/>
      <c r="D558"/>
      <c r="F558"/>
      <c r="H558"/>
      <c r="J558"/>
      <c r="L558"/>
      <c r="N558"/>
    </row>
    <row r="559" spans="1:14" x14ac:dyDescent="0.25">
      <c r="A559"/>
      <c r="B559"/>
      <c r="D559"/>
      <c r="F559"/>
      <c r="H559"/>
      <c r="J559"/>
      <c r="L559"/>
      <c r="N559"/>
    </row>
    <row r="560" spans="1:14" x14ac:dyDescent="0.25">
      <c r="A560"/>
      <c r="B560"/>
      <c r="D560"/>
      <c r="F560"/>
      <c r="H560"/>
      <c r="J560"/>
      <c r="L560"/>
      <c r="N560"/>
    </row>
    <row r="561" spans="1:14" x14ac:dyDescent="0.25">
      <c r="A561"/>
      <c r="B561"/>
      <c r="D561"/>
      <c r="F561"/>
      <c r="H561"/>
      <c r="J561"/>
      <c r="L561"/>
      <c r="N561"/>
    </row>
    <row r="562" spans="1:14" x14ac:dyDescent="0.25">
      <c r="A562"/>
      <c r="B562"/>
      <c r="D562"/>
      <c r="F562"/>
      <c r="H562"/>
      <c r="J562"/>
      <c r="L562"/>
      <c r="N562"/>
    </row>
    <row r="563" spans="1:14" x14ac:dyDescent="0.25">
      <c r="A563"/>
      <c r="B563"/>
      <c r="D563"/>
      <c r="F563"/>
      <c r="H563"/>
      <c r="J563"/>
      <c r="L563"/>
      <c r="N563"/>
    </row>
    <row r="564" spans="1:14" x14ac:dyDescent="0.25">
      <c r="A564"/>
      <c r="B564"/>
      <c r="D564"/>
      <c r="F564"/>
      <c r="H564"/>
      <c r="J564"/>
      <c r="L564"/>
      <c r="N564"/>
    </row>
    <row r="565" spans="1:14" x14ac:dyDescent="0.25">
      <c r="A565"/>
      <c r="B565"/>
      <c r="D565"/>
      <c r="F565"/>
      <c r="H565"/>
      <c r="J565"/>
      <c r="L565"/>
      <c r="N565"/>
    </row>
    <row r="566" spans="1:14" x14ac:dyDescent="0.25">
      <c r="A566"/>
      <c r="B566"/>
      <c r="D566"/>
      <c r="F566"/>
      <c r="H566"/>
      <c r="J566"/>
      <c r="L566"/>
      <c r="N566"/>
    </row>
    <row r="567" spans="1:14" x14ac:dyDescent="0.25">
      <c r="A567"/>
      <c r="B567"/>
      <c r="D567"/>
      <c r="F567"/>
      <c r="H567"/>
      <c r="J567"/>
      <c r="L567"/>
      <c r="N567"/>
    </row>
    <row r="568" spans="1:14" x14ac:dyDescent="0.25">
      <c r="A568"/>
      <c r="B568"/>
      <c r="D568"/>
      <c r="F568"/>
      <c r="H568"/>
      <c r="J568"/>
      <c r="L568"/>
      <c r="N568"/>
    </row>
    <row r="569" spans="1:14" x14ac:dyDescent="0.25">
      <c r="A569"/>
      <c r="B569"/>
      <c r="D569"/>
      <c r="F569"/>
      <c r="H569"/>
      <c r="J569"/>
      <c r="L569"/>
      <c r="N569"/>
    </row>
    <row r="570" spans="1:14" x14ac:dyDescent="0.25">
      <c r="A570"/>
      <c r="B570"/>
      <c r="D570"/>
      <c r="F570"/>
      <c r="H570"/>
      <c r="J570"/>
      <c r="L570"/>
      <c r="N570"/>
    </row>
    <row r="571" spans="1:14" x14ac:dyDescent="0.25">
      <c r="A571"/>
      <c r="B571"/>
      <c r="D571"/>
      <c r="F571"/>
      <c r="H571"/>
      <c r="J571"/>
      <c r="L571"/>
      <c r="N571"/>
    </row>
    <row r="572" spans="1:14" x14ac:dyDescent="0.25">
      <c r="A572"/>
      <c r="B572"/>
      <c r="D572"/>
      <c r="F572"/>
      <c r="H572"/>
      <c r="J572"/>
      <c r="L572"/>
      <c r="N572"/>
    </row>
    <row r="573" spans="1:14" x14ac:dyDescent="0.25">
      <c r="A573"/>
      <c r="B573"/>
      <c r="D573"/>
      <c r="F573"/>
      <c r="H573"/>
      <c r="J573"/>
      <c r="L573"/>
      <c r="N573"/>
    </row>
    <row r="574" spans="1:14" x14ac:dyDescent="0.25">
      <c r="A574"/>
      <c r="B574"/>
      <c r="D574"/>
      <c r="F574"/>
      <c r="H574"/>
      <c r="J574"/>
      <c r="L574"/>
      <c r="N574"/>
    </row>
    <row r="575" spans="1:14" x14ac:dyDescent="0.25">
      <c r="A575"/>
      <c r="B575"/>
      <c r="D575"/>
      <c r="F575"/>
      <c r="H575"/>
      <c r="J575"/>
      <c r="L575"/>
      <c r="N575"/>
    </row>
    <row r="576" spans="1:14" x14ac:dyDescent="0.25">
      <c r="A576"/>
      <c r="B576"/>
      <c r="D576"/>
      <c r="F576"/>
      <c r="H576"/>
      <c r="J576"/>
      <c r="L576"/>
      <c r="N576"/>
    </row>
    <row r="577" spans="1:14" x14ac:dyDescent="0.25">
      <c r="A577"/>
      <c r="B577"/>
      <c r="D577"/>
      <c r="F577"/>
      <c r="H577"/>
      <c r="J577"/>
      <c r="L577"/>
      <c r="N577"/>
    </row>
    <row r="578" spans="1:14" x14ac:dyDescent="0.25">
      <c r="A578"/>
      <c r="B578"/>
      <c r="D578"/>
      <c r="F578"/>
      <c r="H578"/>
      <c r="J578"/>
      <c r="L578"/>
      <c r="N578"/>
    </row>
    <row r="579" spans="1:14" x14ac:dyDescent="0.25">
      <c r="A579"/>
      <c r="B579"/>
      <c r="D579"/>
      <c r="F579"/>
      <c r="H579"/>
      <c r="J579"/>
      <c r="L579"/>
      <c r="N579"/>
    </row>
    <row r="580" spans="1:14" x14ac:dyDescent="0.25">
      <c r="A580"/>
      <c r="B580"/>
      <c r="D580"/>
      <c r="F580"/>
      <c r="H580"/>
      <c r="J580"/>
      <c r="L580"/>
      <c r="N580"/>
    </row>
    <row r="581" spans="1:14" x14ac:dyDescent="0.25">
      <c r="A581"/>
      <c r="B581"/>
      <c r="D581"/>
      <c r="F581"/>
      <c r="H581"/>
      <c r="J581"/>
      <c r="L581"/>
      <c r="N581"/>
    </row>
    <row r="582" spans="1:14" x14ac:dyDescent="0.25">
      <c r="A582"/>
      <c r="B582"/>
      <c r="D582"/>
      <c r="F582"/>
      <c r="H582"/>
      <c r="J582"/>
      <c r="L582"/>
      <c r="N582"/>
    </row>
    <row r="583" spans="1:14" x14ac:dyDescent="0.25">
      <c r="A583"/>
      <c r="B583"/>
      <c r="D583"/>
      <c r="F583"/>
      <c r="H583"/>
      <c r="J583"/>
      <c r="L583"/>
      <c r="N583"/>
    </row>
    <row r="584" spans="1:14" x14ac:dyDescent="0.25">
      <c r="A584"/>
      <c r="B584"/>
      <c r="D584"/>
      <c r="F584"/>
      <c r="H584"/>
      <c r="J584"/>
      <c r="L584"/>
      <c r="N584"/>
    </row>
    <row r="585" spans="1:14" x14ac:dyDescent="0.25">
      <c r="A585"/>
      <c r="B585"/>
      <c r="D585"/>
      <c r="F585"/>
      <c r="H585"/>
      <c r="J585"/>
      <c r="L585"/>
      <c r="N585"/>
    </row>
    <row r="586" spans="1:14" x14ac:dyDescent="0.25">
      <c r="A586"/>
      <c r="B586"/>
      <c r="D586"/>
      <c r="F586"/>
      <c r="H586"/>
      <c r="J586"/>
      <c r="L586"/>
      <c r="N586"/>
    </row>
    <row r="587" spans="1:14" x14ac:dyDescent="0.25">
      <c r="A587"/>
      <c r="B587"/>
      <c r="D587"/>
      <c r="F587"/>
      <c r="H587"/>
      <c r="J587"/>
      <c r="L587"/>
      <c r="N587"/>
    </row>
    <row r="588" spans="1:14" x14ac:dyDescent="0.25">
      <c r="A588"/>
      <c r="B588"/>
      <c r="D588"/>
      <c r="F588"/>
      <c r="H588"/>
      <c r="J588"/>
      <c r="L588"/>
      <c r="N588"/>
    </row>
    <row r="589" spans="1:14" x14ac:dyDescent="0.25">
      <c r="A589"/>
      <c r="B589"/>
      <c r="D589"/>
      <c r="F589"/>
      <c r="H589"/>
      <c r="J589"/>
      <c r="L589"/>
      <c r="N589"/>
    </row>
    <row r="590" spans="1:14" x14ac:dyDescent="0.25">
      <c r="A590"/>
      <c r="B590"/>
      <c r="D590"/>
      <c r="F590"/>
      <c r="H590"/>
      <c r="J590"/>
      <c r="L590"/>
      <c r="N590"/>
    </row>
    <row r="591" spans="1:14" x14ac:dyDescent="0.25">
      <c r="A591"/>
      <c r="B591"/>
      <c r="D591"/>
      <c r="F591"/>
      <c r="H591"/>
      <c r="J591"/>
      <c r="L591"/>
      <c r="N591"/>
    </row>
    <row r="592" spans="1:14" x14ac:dyDescent="0.25">
      <c r="A592"/>
      <c r="B592"/>
      <c r="D592"/>
      <c r="F592"/>
      <c r="H592"/>
      <c r="J592"/>
      <c r="L592"/>
      <c r="N592"/>
    </row>
    <row r="593" spans="1:14" x14ac:dyDescent="0.25">
      <c r="A593"/>
      <c r="B593"/>
      <c r="D593"/>
      <c r="F593"/>
      <c r="H593"/>
      <c r="J593"/>
      <c r="L593"/>
      <c r="N593"/>
    </row>
    <row r="594" spans="1:14" x14ac:dyDescent="0.25">
      <c r="A594"/>
      <c r="B594"/>
      <c r="D594"/>
      <c r="F594"/>
      <c r="H594"/>
      <c r="J594"/>
      <c r="L594"/>
      <c r="N594"/>
    </row>
    <row r="595" spans="1:14" x14ac:dyDescent="0.25">
      <c r="A595"/>
      <c r="B595"/>
      <c r="D595"/>
      <c r="F595"/>
      <c r="H595"/>
      <c r="J595"/>
      <c r="L595"/>
      <c r="N595"/>
    </row>
    <row r="596" spans="1:14" x14ac:dyDescent="0.25">
      <c r="A596"/>
      <c r="B596"/>
      <c r="D596"/>
      <c r="F596"/>
      <c r="H596"/>
      <c r="J596"/>
      <c r="L596"/>
      <c r="N596"/>
    </row>
    <row r="597" spans="1:14" x14ac:dyDescent="0.25">
      <c r="A597"/>
      <c r="B597"/>
      <c r="D597"/>
      <c r="F597"/>
      <c r="H597"/>
      <c r="J597"/>
      <c r="L597"/>
      <c r="N597"/>
    </row>
    <row r="598" spans="1:14" x14ac:dyDescent="0.25">
      <c r="A598"/>
      <c r="B598"/>
      <c r="D598"/>
      <c r="F598"/>
      <c r="H598"/>
      <c r="J598"/>
      <c r="L598"/>
      <c r="N598"/>
    </row>
    <row r="599" spans="1:14" x14ac:dyDescent="0.25">
      <c r="A599"/>
      <c r="B599"/>
      <c r="D599"/>
      <c r="F599"/>
      <c r="H599"/>
      <c r="J599"/>
      <c r="L599"/>
      <c r="N599"/>
    </row>
    <row r="600" spans="1:14" x14ac:dyDescent="0.25">
      <c r="A600"/>
      <c r="B600"/>
      <c r="D600"/>
      <c r="F600"/>
      <c r="H600"/>
      <c r="J600"/>
      <c r="L600"/>
      <c r="N600"/>
    </row>
    <row r="601" spans="1:14" x14ac:dyDescent="0.25">
      <c r="A601"/>
      <c r="B601"/>
      <c r="D601"/>
      <c r="F601"/>
      <c r="H601"/>
      <c r="J601"/>
      <c r="L601"/>
      <c r="N601"/>
    </row>
    <row r="602" spans="1:14" x14ac:dyDescent="0.25">
      <c r="A602"/>
      <c r="B602"/>
      <c r="D602"/>
      <c r="F602"/>
      <c r="H602"/>
      <c r="J602"/>
      <c r="L602"/>
      <c r="N602"/>
    </row>
    <row r="603" spans="1:14" x14ac:dyDescent="0.25">
      <c r="A603"/>
      <c r="B603"/>
      <c r="D603"/>
      <c r="F603"/>
      <c r="H603"/>
      <c r="J603"/>
      <c r="L603"/>
      <c r="N603"/>
    </row>
    <row r="604" spans="1:14" x14ac:dyDescent="0.25">
      <c r="A604"/>
      <c r="B604"/>
      <c r="D604"/>
      <c r="F604"/>
      <c r="H604"/>
      <c r="J604"/>
      <c r="L604"/>
      <c r="N604"/>
    </row>
    <row r="605" spans="1:14" x14ac:dyDescent="0.25">
      <c r="A605"/>
      <c r="B605"/>
      <c r="D605"/>
      <c r="F605"/>
      <c r="H605"/>
      <c r="J605"/>
      <c r="L605"/>
      <c r="N605"/>
    </row>
    <row r="606" spans="1:14" x14ac:dyDescent="0.25">
      <c r="A606"/>
      <c r="B606"/>
      <c r="D606"/>
      <c r="F606"/>
      <c r="H606"/>
      <c r="J606"/>
      <c r="L606"/>
      <c r="N606"/>
    </row>
    <row r="607" spans="1:14" x14ac:dyDescent="0.25">
      <c r="A607"/>
      <c r="B607"/>
      <c r="D607"/>
      <c r="F607"/>
      <c r="H607"/>
      <c r="J607"/>
      <c r="L607"/>
      <c r="N607"/>
    </row>
    <row r="608" spans="1:14" x14ac:dyDescent="0.25">
      <c r="A608"/>
      <c r="B608"/>
      <c r="D608"/>
      <c r="F608"/>
      <c r="H608"/>
      <c r="J608"/>
      <c r="L608"/>
      <c r="N608"/>
    </row>
    <row r="609" spans="1:14" x14ac:dyDescent="0.25">
      <c r="A609"/>
      <c r="B609"/>
      <c r="D609"/>
      <c r="F609"/>
      <c r="H609"/>
      <c r="J609"/>
      <c r="L609"/>
      <c r="N609"/>
    </row>
    <row r="610" spans="1:14" x14ac:dyDescent="0.25">
      <c r="A610"/>
      <c r="B610"/>
      <c r="D610"/>
      <c r="F610"/>
      <c r="H610"/>
      <c r="J610"/>
      <c r="L610"/>
      <c r="N610"/>
    </row>
    <row r="611" spans="1:14" x14ac:dyDescent="0.25">
      <c r="A611"/>
      <c r="B611"/>
      <c r="D611"/>
      <c r="F611"/>
      <c r="H611"/>
      <c r="J611"/>
      <c r="L611"/>
      <c r="N611"/>
    </row>
    <row r="612" spans="1:14" x14ac:dyDescent="0.25">
      <c r="A612"/>
      <c r="B612"/>
      <c r="D612"/>
      <c r="F612"/>
      <c r="H612"/>
      <c r="J612"/>
      <c r="L612"/>
      <c r="N612"/>
    </row>
    <row r="613" spans="1:14" x14ac:dyDescent="0.25">
      <c r="A613"/>
      <c r="B613"/>
      <c r="D613"/>
      <c r="F613"/>
      <c r="H613"/>
      <c r="J613"/>
      <c r="L613"/>
      <c r="N613"/>
    </row>
    <row r="614" spans="1:14" x14ac:dyDescent="0.25">
      <c r="A614"/>
      <c r="B614"/>
      <c r="D614"/>
      <c r="F614"/>
      <c r="H614"/>
      <c r="J614"/>
      <c r="L614"/>
      <c r="N614"/>
    </row>
    <row r="615" spans="1:14" x14ac:dyDescent="0.25">
      <c r="A615"/>
      <c r="B615"/>
      <c r="D615"/>
      <c r="F615"/>
      <c r="H615"/>
      <c r="J615"/>
      <c r="L615"/>
      <c r="N615"/>
    </row>
    <row r="616" spans="1:14" x14ac:dyDescent="0.25">
      <c r="A616"/>
      <c r="B616"/>
      <c r="D616"/>
      <c r="F616"/>
      <c r="H616"/>
      <c r="J616"/>
      <c r="L616"/>
      <c r="N616"/>
    </row>
    <row r="617" spans="1:14" x14ac:dyDescent="0.25">
      <c r="A617"/>
      <c r="B617"/>
      <c r="D617"/>
      <c r="F617"/>
      <c r="H617"/>
      <c r="J617"/>
      <c r="L617"/>
      <c r="N617"/>
    </row>
    <row r="618" spans="1:14" x14ac:dyDescent="0.25">
      <c r="A618"/>
      <c r="B618"/>
      <c r="D618"/>
      <c r="F618"/>
      <c r="H618"/>
      <c r="J618"/>
      <c r="L618"/>
      <c r="N618"/>
    </row>
    <row r="619" spans="1:14" x14ac:dyDescent="0.25">
      <c r="A619"/>
      <c r="B619"/>
      <c r="D619"/>
      <c r="F619"/>
      <c r="H619"/>
      <c r="J619"/>
      <c r="L619"/>
      <c r="N619"/>
    </row>
    <row r="620" spans="1:14" x14ac:dyDescent="0.25">
      <c r="A620"/>
      <c r="B620"/>
      <c r="D620"/>
      <c r="F620"/>
      <c r="H620"/>
      <c r="J620"/>
      <c r="L620"/>
      <c r="N620"/>
    </row>
    <row r="621" spans="1:14" x14ac:dyDescent="0.25">
      <c r="A621"/>
      <c r="B621"/>
      <c r="D621"/>
      <c r="F621"/>
      <c r="H621"/>
      <c r="J621"/>
      <c r="L621"/>
      <c r="N621"/>
    </row>
    <row r="622" spans="1:14" x14ac:dyDescent="0.25">
      <c r="A622"/>
      <c r="B622"/>
      <c r="D622"/>
      <c r="F622"/>
      <c r="H622"/>
      <c r="J622"/>
      <c r="L622"/>
      <c r="N622"/>
    </row>
    <row r="623" spans="1:14" x14ac:dyDescent="0.25">
      <c r="A623"/>
      <c r="B623"/>
      <c r="D623"/>
      <c r="F623"/>
      <c r="H623"/>
      <c r="J623"/>
      <c r="L623"/>
      <c r="N623"/>
    </row>
    <row r="624" spans="1:14" x14ac:dyDescent="0.25">
      <c r="A624"/>
      <c r="B624"/>
      <c r="D624"/>
      <c r="F624"/>
      <c r="H624"/>
      <c r="J624"/>
      <c r="L624"/>
      <c r="N624"/>
    </row>
    <row r="625" spans="1:14" x14ac:dyDescent="0.25">
      <c r="A625"/>
      <c r="B625"/>
      <c r="D625"/>
      <c r="F625"/>
      <c r="H625"/>
      <c r="J625"/>
      <c r="L625"/>
      <c r="N625"/>
    </row>
    <row r="626" spans="1:14" x14ac:dyDescent="0.25">
      <c r="A626"/>
      <c r="B626"/>
      <c r="D626"/>
      <c r="F626"/>
      <c r="H626"/>
      <c r="J626"/>
      <c r="L626"/>
      <c r="N626"/>
    </row>
    <row r="627" spans="1:14" x14ac:dyDescent="0.25">
      <c r="A627"/>
      <c r="B627"/>
      <c r="D627"/>
      <c r="F627"/>
      <c r="H627"/>
      <c r="J627"/>
      <c r="L627"/>
      <c r="N627"/>
    </row>
    <row r="628" spans="1:14" x14ac:dyDescent="0.25">
      <c r="A628"/>
      <c r="B628"/>
      <c r="D628"/>
      <c r="F628"/>
      <c r="H628"/>
      <c r="J628"/>
      <c r="L628"/>
      <c r="N628"/>
    </row>
    <row r="629" spans="1:14" x14ac:dyDescent="0.25">
      <c r="A629"/>
      <c r="B629"/>
      <c r="D629"/>
      <c r="F629"/>
      <c r="H629"/>
      <c r="J629"/>
      <c r="L629"/>
      <c r="N629"/>
    </row>
    <row r="630" spans="1:14" x14ac:dyDescent="0.25">
      <c r="A630"/>
      <c r="B630"/>
      <c r="D630"/>
      <c r="F630"/>
      <c r="H630"/>
      <c r="J630"/>
      <c r="L630"/>
      <c r="N630"/>
    </row>
    <row r="631" spans="1:14" x14ac:dyDescent="0.25">
      <c r="A631"/>
      <c r="B631"/>
      <c r="D631"/>
      <c r="F631"/>
      <c r="H631"/>
      <c r="J631"/>
      <c r="L631"/>
      <c r="N631"/>
    </row>
    <row r="632" spans="1:14" x14ac:dyDescent="0.25">
      <c r="A632"/>
      <c r="B632"/>
      <c r="D632"/>
      <c r="F632"/>
      <c r="H632"/>
      <c r="J632"/>
      <c r="L632"/>
      <c r="N632"/>
    </row>
    <row r="633" spans="1:14" x14ac:dyDescent="0.25">
      <c r="A633"/>
      <c r="B633"/>
      <c r="D633"/>
      <c r="F633"/>
      <c r="H633"/>
      <c r="J633"/>
      <c r="L633"/>
      <c r="N633"/>
    </row>
    <row r="634" spans="1:14" x14ac:dyDescent="0.25">
      <c r="A634"/>
      <c r="B634"/>
      <c r="D634"/>
      <c r="F634"/>
      <c r="H634"/>
      <c r="J634"/>
      <c r="L634"/>
      <c r="N634"/>
    </row>
    <row r="635" spans="1:14" x14ac:dyDescent="0.25">
      <c r="A635"/>
      <c r="B635"/>
      <c r="D635"/>
      <c r="F635"/>
      <c r="H635"/>
      <c r="J635"/>
      <c r="L635"/>
      <c r="N635"/>
    </row>
    <row r="636" spans="1:14" x14ac:dyDescent="0.25">
      <c r="A636"/>
      <c r="B636"/>
      <c r="D636"/>
      <c r="F636"/>
      <c r="H636"/>
      <c r="J636"/>
      <c r="L636"/>
      <c r="N636"/>
    </row>
    <row r="637" spans="1:14" x14ac:dyDescent="0.25">
      <c r="A637"/>
      <c r="B637"/>
      <c r="D637"/>
      <c r="F637"/>
      <c r="H637"/>
      <c r="J637"/>
      <c r="L637"/>
      <c r="N637"/>
    </row>
    <row r="638" spans="1:14" x14ac:dyDescent="0.25">
      <c r="A638"/>
      <c r="B638"/>
      <c r="D638"/>
      <c r="F638"/>
      <c r="H638"/>
      <c r="J638"/>
      <c r="L638"/>
      <c r="N638"/>
    </row>
    <row r="639" spans="1:14" x14ac:dyDescent="0.25">
      <c r="A639"/>
      <c r="B639"/>
      <c r="D639"/>
      <c r="F639"/>
      <c r="H639"/>
      <c r="J639"/>
      <c r="L639"/>
      <c r="N639"/>
    </row>
    <row r="640" spans="1:14" x14ac:dyDescent="0.25">
      <c r="A640"/>
      <c r="B640"/>
      <c r="D640"/>
      <c r="F640"/>
      <c r="H640"/>
      <c r="J640"/>
      <c r="L640"/>
      <c r="N640"/>
    </row>
    <row r="641" spans="1:14" x14ac:dyDescent="0.25">
      <c r="A641"/>
      <c r="B641"/>
      <c r="D641"/>
      <c r="F641"/>
      <c r="H641"/>
      <c r="J641"/>
      <c r="L641"/>
      <c r="N641"/>
    </row>
    <row r="642" spans="1:14" x14ac:dyDescent="0.25">
      <c r="A642"/>
      <c r="B642"/>
      <c r="D642"/>
      <c r="F642"/>
      <c r="H642"/>
      <c r="J642"/>
      <c r="L642"/>
      <c r="N642"/>
    </row>
    <row r="643" spans="1:14" x14ac:dyDescent="0.25">
      <c r="A643"/>
      <c r="B643"/>
      <c r="D643"/>
      <c r="F643"/>
      <c r="H643"/>
      <c r="J643"/>
      <c r="L643"/>
      <c r="N643"/>
    </row>
    <row r="644" spans="1:14" x14ac:dyDescent="0.25">
      <c r="A644"/>
      <c r="B644"/>
      <c r="D644"/>
      <c r="F644"/>
      <c r="H644"/>
      <c r="J644"/>
      <c r="L644"/>
      <c r="N644"/>
    </row>
    <row r="645" spans="1:14" x14ac:dyDescent="0.25">
      <c r="A645"/>
      <c r="B645"/>
      <c r="D645"/>
      <c r="F645"/>
      <c r="H645"/>
      <c r="J645"/>
      <c r="L645"/>
      <c r="N645"/>
    </row>
    <row r="646" spans="1:14" x14ac:dyDescent="0.25">
      <c r="A646"/>
      <c r="B646"/>
      <c r="D646"/>
      <c r="F646"/>
      <c r="H646"/>
      <c r="J646"/>
      <c r="L646"/>
      <c r="N646"/>
    </row>
    <row r="647" spans="1:14" x14ac:dyDescent="0.25">
      <c r="A647"/>
      <c r="B647"/>
      <c r="D647"/>
      <c r="F647"/>
      <c r="H647"/>
      <c r="J647"/>
      <c r="L647"/>
      <c r="N647"/>
    </row>
    <row r="648" spans="1:14" x14ac:dyDescent="0.25">
      <c r="A648"/>
      <c r="B648"/>
      <c r="D648"/>
      <c r="F648"/>
      <c r="H648"/>
      <c r="J648"/>
      <c r="L648"/>
      <c r="N648"/>
    </row>
    <row r="649" spans="1:14" x14ac:dyDescent="0.25">
      <c r="A649"/>
      <c r="B649"/>
      <c r="D649"/>
      <c r="F649"/>
      <c r="H649"/>
      <c r="J649"/>
      <c r="L649"/>
      <c r="N649"/>
    </row>
    <row r="650" spans="1:14" x14ac:dyDescent="0.25">
      <c r="A650"/>
      <c r="B650"/>
      <c r="D650"/>
      <c r="F650"/>
      <c r="H650"/>
      <c r="J650"/>
      <c r="L650"/>
      <c r="N650"/>
    </row>
    <row r="651" spans="1:14" x14ac:dyDescent="0.25">
      <c r="A651"/>
      <c r="B651"/>
      <c r="D651"/>
      <c r="F651"/>
      <c r="H651"/>
      <c r="J651"/>
      <c r="L651"/>
      <c r="N651"/>
    </row>
    <row r="652" spans="1:14" x14ac:dyDescent="0.25">
      <c r="A652"/>
      <c r="B652"/>
      <c r="D652"/>
      <c r="F652"/>
      <c r="H652"/>
      <c r="J652"/>
      <c r="L652"/>
      <c r="N652"/>
    </row>
    <row r="653" spans="1:14" x14ac:dyDescent="0.25">
      <c r="A653"/>
      <c r="B653"/>
      <c r="D653"/>
      <c r="F653"/>
      <c r="H653"/>
      <c r="J653"/>
      <c r="L653"/>
      <c r="N653"/>
    </row>
    <row r="654" spans="1:14" x14ac:dyDescent="0.25">
      <c r="A654"/>
      <c r="B654"/>
      <c r="D654"/>
      <c r="F654"/>
      <c r="H654"/>
      <c r="J654"/>
      <c r="L654"/>
      <c r="N654"/>
    </row>
    <row r="655" spans="1:14" x14ac:dyDescent="0.25">
      <c r="A655"/>
      <c r="B655"/>
      <c r="D655"/>
      <c r="F655"/>
      <c r="H655"/>
      <c r="J655"/>
      <c r="L655"/>
      <c r="N655"/>
    </row>
    <row r="656" spans="1:14" x14ac:dyDescent="0.25">
      <c r="A656"/>
      <c r="B656"/>
      <c r="D656"/>
      <c r="F656"/>
      <c r="H656"/>
      <c r="J656"/>
      <c r="L656"/>
      <c r="N656"/>
    </row>
    <row r="657" spans="1:14" x14ac:dyDescent="0.25">
      <c r="A657"/>
      <c r="B657"/>
      <c r="D657"/>
      <c r="F657"/>
      <c r="H657"/>
      <c r="J657"/>
      <c r="L657"/>
      <c r="N657"/>
    </row>
    <row r="658" spans="1:14" x14ac:dyDescent="0.25">
      <c r="A658"/>
      <c r="B658"/>
      <c r="D658"/>
      <c r="F658"/>
      <c r="H658"/>
      <c r="J658"/>
      <c r="L658"/>
      <c r="N658"/>
    </row>
    <row r="659" spans="1:14" x14ac:dyDescent="0.25">
      <c r="A659"/>
      <c r="B659"/>
      <c r="D659"/>
      <c r="F659"/>
      <c r="H659"/>
      <c r="J659"/>
      <c r="L659"/>
      <c r="N659"/>
    </row>
    <row r="660" spans="1:14" x14ac:dyDescent="0.25">
      <c r="A660"/>
      <c r="B660"/>
      <c r="D660"/>
      <c r="F660"/>
      <c r="H660"/>
      <c r="J660"/>
      <c r="L660"/>
      <c r="N660"/>
    </row>
    <row r="661" spans="1:14" x14ac:dyDescent="0.25">
      <c r="A661"/>
      <c r="B661"/>
      <c r="D661"/>
      <c r="F661"/>
      <c r="H661"/>
      <c r="J661"/>
      <c r="L661"/>
      <c r="N661"/>
    </row>
    <row r="662" spans="1:14" x14ac:dyDescent="0.25">
      <c r="A662"/>
      <c r="B662"/>
      <c r="D662"/>
      <c r="F662"/>
      <c r="H662"/>
      <c r="J662"/>
      <c r="L662"/>
      <c r="N662"/>
    </row>
    <row r="663" spans="1:14" x14ac:dyDescent="0.25">
      <c r="A663"/>
      <c r="B663"/>
      <c r="D663"/>
      <c r="F663"/>
      <c r="H663"/>
      <c r="J663"/>
      <c r="L663"/>
      <c r="N663"/>
    </row>
    <row r="664" spans="1:14" x14ac:dyDescent="0.25">
      <c r="A664"/>
      <c r="B664"/>
      <c r="D664"/>
      <c r="F664"/>
      <c r="H664"/>
      <c r="J664"/>
      <c r="L664"/>
      <c r="N664"/>
    </row>
    <row r="665" spans="1:14" x14ac:dyDescent="0.25">
      <c r="A665"/>
      <c r="B665"/>
      <c r="D665"/>
      <c r="F665"/>
      <c r="H665"/>
      <c r="J665"/>
      <c r="L665"/>
      <c r="N665"/>
    </row>
    <row r="666" spans="1:14" x14ac:dyDescent="0.25">
      <c r="A666"/>
      <c r="B666"/>
      <c r="D666"/>
      <c r="F666"/>
      <c r="H666"/>
      <c r="J666"/>
      <c r="L666"/>
      <c r="N666"/>
    </row>
    <row r="667" spans="1:14" x14ac:dyDescent="0.25">
      <c r="A667"/>
      <c r="B667"/>
      <c r="D667"/>
      <c r="F667"/>
      <c r="H667"/>
      <c r="J667"/>
      <c r="L667"/>
      <c r="N667"/>
    </row>
    <row r="668" spans="1:14" x14ac:dyDescent="0.25">
      <c r="A668"/>
      <c r="B668"/>
      <c r="D668"/>
      <c r="F668"/>
      <c r="H668"/>
      <c r="J668"/>
      <c r="L668"/>
      <c r="N668"/>
    </row>
    <row r="669" spans="1:14" x14ac:dyDescent="0.25">
      <c r="A669"/>
      <c r="B669"/>
      <c r="D669"/>
      <c r="F669"/>
      <c r="H669"/>
      <c r="J669"/>
      <c r="L669"/>
      <c r="N669"/>
    </row>
    <row r="670" spans="1:14" x14ac:dyDescent="0.25">
      <c r="A670"/>
      <c r="B670"/>
      <c r="D670"/>
      <c r="F670"/>
      <c r="H670"/>
      <c r="J670"/>
      <c r="L670"/>
      <c r="N670"/>
    </row>
    <row r="671" spans="1:14" x14ac:dyDescent="0.25">
      <c r="A671"/>
      <c r="B671"/>
      <c r="D671"/>
      <c r="F671"/>
      <c r="H671"/>
      <c r="J671"/>
      <c r="L671"/>
      <c r="N671"/>
    </row>
    <row r="672" spans="1:14" x14ac:dyDescent="0.25">
      <c r="A672"/>
      <c r="B672"/>
      <c r="D672"/>
      <c r="F672"/>
      <c r="H672"/>
      <c r="J672"/>
      <c r="L672"/>
      <c r="N672"/>
    </row>
    <row r="673" spans="1:14" x14ac:dyDescent="0.25">
      <c r="A673"/>
      <c r="B673"/>
      <c r="D673"/>
      <c r="F673"/>
      <c r="H673"/>
      <c r="J673"/>
      <c r="L673"/>
      <c r="N673"/>
    </row>
    <row r="674" spans="1:14" x14ac:dyDescent="0.25">
      <c r="A674"/>
      <c r="B674"/>
      <c r="D674"/>
      <c r="F674"/>
      <c r="H674"/>
      <c r="J674"/>
      <c r="L674"/>
      <c r="N674"/>
    </row>
    <row r="675" spans="1:14" x14ac:dyDescent="0.25">
      <c r="A675"/>
      <c r="B675"/>
      <c r="D675"/>
      <c r="F675"/>
      <c r="H675"/>
      <c r="J675"/>
      <c r="L675"/>
      <c r="N675"/>
    </row>
    <row r="676" spans="1:14" x14ac:dyDescent="0.25">
      <c r="A676"/>
      <c r="B676"/>
      <c r="D676"/>
      <c r="F676"/>
      <c r="H676"/>
      <c r="J676"/>
      <c r="L676"/>
      <c r="N676"/>
    </row>
    <row r="677" spans="1:14" x14ac:dyDescent="0.25">
      <c r="A677"/>
      <c r="B677"/>
      <c r="D677"/>
      <c r="F677"/>
      <c r="H677"/>
      <c r="J677"/>
      <c r="L677"/>
      <c r="N677"/>
    </row>
    <row r="678" spans="1:14" x14ac:dyDescent="0.25">
      <c r="A678"/>
      <c r="B678"/>
      <c r="D678"/>
      <c r="F678"/>
      <c r="H678"/>
      <c r="J678"/>
      <c r="L678"/>
      <c r="N678"/>
    </row>
    <row r="679" spans="1:14" x14ac:dyDescent="0.25">
      <c r="A679"/>
      <c r="B679"/>
      <c r="D679"/>
      <c r="F679"/>
      <c r="H679"/>
      <c r="J679"/>
      <c r="L679"/>
      <c r="N679"/>
    </row>
    <row r="680" spans="1:14" x14ac:dyDescent="0.25">
      <c r="A680"/>
      <c r="B680"/>
      <c r="D680"/>
      <c r="F680"/>
      <c r="H680"/>
      <c r="J680"/>
      <c r="L680"/>
      <c r="N680"/>
    </row>
    <row r="681" spans="1:14" x14ac:dyDescent="0.25">
      <c r="A681"/>
      <c r="B681"/>
      <c r="D681"/>
      <c r="F681"/>
      <c r="H681"/>
      <c r="J681"/>
      <c r="L681"/>
      <c r="N681"/>
    </row>
    <row r="682" spans="1:14" x14ac:dyDescent="0.25">
      <c r="A682"/>
      <c r="B682"/>
      <c r="D682"/>
      <c r="F682"/>
      <c r="H682"/>
      <c r="J682"/>
      <c r="L682"/>
      <c r="N682"/>
    </row>
    <row r="683" spans="1:14" x14ac:dyDescent="0.25">
      <c r="A683"/>
      <c r="B683"/>
      <c r="D683"/>
      <c r="F683"/>
      <c r="H683"/>
      <c r="J683"/>
      <c r="L683"/>
      <c r="N683"/>
    </row>
    <row r="684" spans="1:14" x14ac:dyDescent="0.25">
      <c r="A684"/>
      <c r="B684"/>
      <c r="D684"/>
      <c r="F684"/>
      <c r="H684"/>
      <c r="J684"/>
      <c r="L684"/>
      <c r="N684"/>
    </row>
    <row r="685" spans="1:14" x14ac:dyDescent="0.25">
      <c r="A685"/>
      <c r="B685"/>
      <c r="D685"/>
      <c r="F685"/>
      <c r="H685"/>
      <c r="J685"/>
      <c r="L685"/>
      <c r="N685"/>
    </row>
    <row r="686" spans="1:14" x14ac:dyDescent="0.25">
      <c r="A686"/>
      <c r="B686"/>
      <c r="D686"/>
      <c r="F686"/>
      <c r="H686"/>
      <c r="J686"/>
      <c r="L686"/>
      <c r="N686"/>
    </row>
    <row r="687" spans="1:14" x14ac:dyDescent="0.25">
      <c r="A687"/>
      <c r="B687"/>
      <c r="D687"/>
      <c r="F687"/>
      <c r="H687"/>
      <c r="J687"/>
      <c r="L687"/>
      <c r="N687"/>
    </row>
    <row r="688" spans="1:14" x14ac:dyDescent="0.25">
      <c r="A688"/>
      <c r="B688"/>
      <c r="D688"/>
      <c r="F688"/>
      <c r="H688"/>
      <c r="J688"/>
      <c r="L688"/>
      <c r="N688"/>
    </row>
    <row r="689" spans="1:14" x14ac:dyDescent="0.25">
      <c r="A689"/>
      <c r="B689"/>
      <c r="D689"/>
      <c r="F689"/>
      <c r="H689"/>
      <c r="J689"/>
      <c r="L689"/>
      <c r="N689"/>
    </row>
    <row r="690" spans="1:14" x14ac:dyDescent="0.25">
      <c r="A690"/>
      <c r="B690"/>
      <c r="D690"/>
      <c r="F690"/>
      <c r="H690"/>
      <c r="J690"/>
      <c r="L690"/>
      <c r="N690"/>
    </row>
    <row r="691" spans="1:14" x14ac:dyDescent="0.25">
      <c r="A691"/>
      <c r="B691"/>
      <c r="D691"/>
      <c r="F691"/>
      <c r="H691"/>
      <c r="J691"/>
      <c r="L691"/>
      <c r="N691"/>
    </row>
    <row r="692" spans="1:14" x14ac:dyDescent="0.25">
      <c r="A692"/>
      <c r="B692"/>
      <c r="D692"/>
      <c r="F692"/>
      <c r="H692"/>
      <c r="J692"/>
      <c r="L692"/>
      <c r="N692"/>
    </row>
    <row r="693" spans="1:14" x14ac:dyDescent="0.25">
      <c r="A693"/>
      <c r="B693"/>
      <c r="D693"/>
      <c r="F693"/>
      <c r="H693"/>
      <c r="J693"/>
      <c r="L693"/>
      <c r="N693"/>
    </row>
    <row r="694" spans="1:14" x14ac:dyDescent="0.25">
      <c r="A694"/>
      <c r="B694"/>
      <c r="D694"/>
      <c r="F694"/>
      <c r="H694"/>
      <c r="J694"/>
      <c r="L694"/>
      <c r="N694"/>
    </row>
    <row r="695" spans="1:14" x14ac:dyDescent="0.25">
      <c r="A695"/>
      <c r="B695"/>
      <c r="D695"/>
      <c r="F695"/>
      <c r="H695"/>
      <c r="J695"/>
      <c r="L695"/>
      <c r="N695"/>
    </row>
    <row r="696" spans="1:14" x14ac:dyDescent="0.25">
      <c r="A696"/>
      <c r="B696"/>
      <c r="D696"/>
      <c r="F696"/>
      <c r="H696"/>
      <c r="J696"/>
      <c r="L696"/>
      <c r="N696"/>
    </row>
    <row r="697" spans="1:14" x14ac:dyDescent="0.25">
      <c r="A697"/>
      <c r="B697"/>
      <c r="D697"/>
      <c r="F697"/>
      <c r="H697"/>
      <c r="J697"/>
      <c r="L697"/>
      <c r="N697"/>
    </row>
    <row r="698" spans="1:14" x14ac:dyDescent="0.25">
      <c r="A698"/>
      <c r="B698"/>
      <c r="D698"/>
      <c r="F698"/>
      <c r="H698"/>
      <c r="J698"/>
      <c r="L698"/>
      <c r="N698"/>
    </row>
    <row r="699" spans="1:14" x14ac:dyDescent="0.25">
      <c r="A699"/>
      <c r="B699"/>
      <c r="D699"/>
      <c r="F699"/>
      <c r="H699"/>
      <c r="J699"/>
      <c r="L699"/>
      <c r="N699"/>
    </row>
    <row r="700" spans="1:14" x14ac:dyDescent="0.25">
      <c r="A700"/>
      <c r="B700"/>
      <c r="D700"/>
      <c r="F700"/>
      <c r="H700"/>
      <c r="J700"/>
      <c r="L700"/>
      <c r="N700"/>
    </row>
    <row r="701" spans="1:14" x14ac:dyDescent="0.25">
      <c r="A701"/>
      <c r="B701"/>
      <c r="D701"/>
      <c r="F701"/>
      <c r="H701"/>
      <c r="J701"/>
      <c r="L701"/>
      <c r="N701"/>
    </row>
    <row r="702" spans="1:14" x14ac:dyDescent="0.25">
      <c r="A702"/>
      <c r="B702"/>
      <c r="D702"/>
      <c r="F702"/>
      <c r="H702"/>
      <c r="J702"/>
      <c r="L702"/>
      <c r="N702"/>
    </row>
    <row r="703" spans="1:14" x14ac:dyDescent="0.25">
      <c r="A703"/>
      <c r="B703"/>
      <c r="D703"/>
      <c r="F703"/>
      <c r="H703"/>
      <c r="J703"/>
      <c r="L703"/>
      <c r="N703"/>
    </row>
    <row r="704" spans="1:14" x14ac:dyDescent="0.25">
      <c r="A704"/>
      <c r="B704"/>
      <c r="D704"/>
      <c r="F704"/>
      <c r="H704"/>
      <c r="J704"/>
      <c r="L704"/>
      <c r="N704"/>
    </row>
    <row r="705" spans="1:14" x14ac:dyDescent="0.25">
      <c r="A705"/>
      <c r="B705"/>
      <c r="D705"/>
      <c r="F705"/>
      <c r="H705"/>
      <c r="J705"/>
      <c r="L705"/>
      <c r="N705"/>
    </row>
    <row r="706" spans="1:14" x14ac:dyDescent="0.25">
      <c r="A706"/>
      <c r="B706"/>
      <c r="D706"/>
      <c r="F706"/>
      <c r="H706"/>
      <c r="J706"/>
      <c r="L706"/>
      <c r="N706"/>
    </row>
    <row r="707" spans="1:14" x14ac:dyDescent="0.25">
      <c r="A707"/>
      <c r="B707"/>
      <c r="D707"/>
      <c r="F707"/>
      <c r="H707"/>
      <c r="J707"/>
      <c r="L707"/>
      <c r="N707"/>
    </row>
    <row r="708" spans="1:14" x14ac:dyDescent="0.25">
      <c r="A708"/>
      <c r="B708"/>
      <c r="D708"/>
      <c r="F708"/>
      <c r="H708"/>
      <c r="J708"/>
      <c r="L708"/>
      <c r="N708"/>
    </row>
    <row r="709" spans="1:14" x14ac:dyDescent="0.25">
      <c r="A709"/>
      <c r="B709"/>
      <c r="D709"/>
      <c r="F709"/>
      <c r="H709"/>
      <c r="J709"/>
      <c r="L709"/>
      <c r="N709"/>
    </row>
    <row r="710" spans="1:14" x14ac:dyDescent="0.25">
      <c r="A710"/>
      <c r="B710"/>
      <c r="D710"/>
      <c r="F710"/>
      <c r="H710"/>
      <c r="J710"/>
      <c r="L710"/>
      <c r="N710"/>
    </row>
    <row r="711" spans="1:14" x14ac:dyDescent="0.25">
      <c r="A711"/>
      <c r="B711"/>
      <c r="D711"/>
      <c r="F711"/>
      <c r="H711"/>
      <c r="J711"/>
      <c r="L711"/>
      <c r="N711"/>
    </row>
    <row r="712" spans="1:14" x14ac:dyDescent="0.25">
      <c r="A712"/>
      <c r="B712"/>
      <c r="D712"/>
      <c r="F712"/>
      <c r="H712"/>
      <c r="J712"/>
      <c r="L712"/>
      <c r="N712"/>
    </row>
    <row r="713" spans="1:14" x14ac:dyDescent="0.25">
      <c r="A713"/>
      <c r="B713"/>
      <c r="D713"/>
      <c r="F713"/>
      <c r="H713"/>
      <c r="J713"/>
      <c r="L713"/>
      <c r="N713"/>
    </row>
    <row r="714" spans="1:14" x14ac:dyDescent="0.25">
      <c r="A714"/>
      <c r="B714"/>
      <c r="D714"/>
      <c r="F714"/>
      <c r="H714"/>
      <c r="J714"/>
      <c r="L714"/>
      <c r="N714"/>
    </row>
    <row r="715" spans="1:14" x14ac:dyDescent="0.25">
      <c r="A715"/>
      <c r="B715"/>
      <c r="D715"/>
      <c r="F715"/>
      <c r="H715"/>
      <c r="J715"/>
      <c r="L715"/>
      <c r="N715"/>
    </row>
    <row r="716" spans="1:14" x14ac:dyDescent="0.25">
      <c r="A716"/>
      <c r="B716"/>
      <c r="D716"/>
      <c r="F716"/>
      <c r="H716"/>
      <c r="J716"/>
      <c r="L716"/>
      <c r="N716"/>
    </row>
    <row r="717" spans="1:14" x14ac:dyDescent="0.25">
      <c r="A717"/>
      <c r="B717"/>
      <c r="D717"/>
      <c r="F717"/>
      <c r="H717"/>
      <c r="J717"/>
      <c r="L717"/>
      <c r="N717"/>
    </row>
    <row r="718" spans="1:14" x14ac:dyDescent="0.25">
      <c r="A718"/>
      <c r="B718"/>
      <c r="D718"/>
      <c r="F718"/>
      <c r="H718"/>
      <c r="J718"/>
      <c r="L718"/>
      <c r="N718"/>
    </row>
    <row r="719" spans="1:14" x14ac:dyDescent="0.25">
      <c r="A719"/>
      <c r="B719"/>
      <c r="D719"/>
      <c r="F719"/>
      <c r="H719"/>
      <c r="J719"/>
      <c r="L719"/>
      <c r="N719"/>
    </row>
    <row r="720" spans="1:14" x14ac:dyDescent="0.25">
      <c r="A720"/>
      <c r="B720"/>
      <c r="D720"/>
      <c r="F720"/>
      <c r="H720"/>
      <c r="J720"/>
      <c r="L720"/>
      <c r="N720"/>
    </row>
    <row r="721" spans="1:14" x14ac:dyDescent="0.25">
      <c r="A721"/>
      <c r="B721"/>
      <c r="D721"/>
      <c r="F721"/>
      <c r="H721"/>
      <c r="J721"/>
      <c r="L721"/>
      <c r="N721"/>
    </row>
    <row r="722" spans="1:14" x14ac:dyDescent="0.25">
      <c r="A722"/>
      <c r="B722"/>
      <c r="D722"/>
      <c r="F722"/>
      <c r="H722"/>
      <c r="J722"/>
      <c r="L722"/>
      <c r="N722"/>
    </row>
    <row r="723" spans="1:14" x14ac:dyDescent="0.25">
      <c r="A723"/>
      <c r="B723"/>
      <c r="D723"/>
      <c r="F723"/>
      <c r="H723"/>
      <c r="J723"/>
      <c r="L723"/>
      <c r="N723"/>
    </row>
    <row r="724" spans="1:14" x14ac:dyDescent="0.25">
      <c r="A724"/>
      <c r="B724"/>
      <c r="D724"/>
      <c r="F724"/>
      <c r="H724"/>
      <c r="J724"/>
      <c r="L724"/>
      <c r="N724"/>
    </row>
    <row r="725" spans="1:14" x14ac:dyDescent="0.25">
      <c r="A725"/>
      <c r="B725"/>
      <c r="D725"/>
      <c r="F725"/>
      <c r="H725"/>
      <c r="J725"/>
      <c r="L725"/>
      <c r="N725"/>
    </row>
    <row r="726" spans="1:14" x14ac:dyDescent="0.25">
      <c r="A726"/>
      <c r="B726"/>
      <c r="D726"/>
      <c r="F726"/>
      <c r="H726"/>
      <c r="J726"/>
      <c r="L726"/>
      <c r="N726"/>
    </row>
    <row r="727" spans="1:14" x14ac:dyDescent="0.25">
      <c r="A727"/>
      <c r="B727"/>
      <c r="D727"/>
      <c r="F727"/>
      <c r="H727"/>
      <c r="J727"/>
      <c r="L727"/>
      <c r="N727"/>
    </row>
    <row r="728" spans="1:14" x14ac:dyDescent="0.25">
      <c r="A728"/>
      <c r="B728"/>
      <c r="D728"/>
      <c r="F728"/>
      <c r="H728"/>
      <c r="J728"/>
      <c r="L728"/>
      <c r="N728"/>
    </row>
    <row r="729" spans="1:14" x14ac:dyDescent="0.25">
      <c r="A729"/>
      <c r="B729"/>
      <c r="D729"/>
      <c r="F729"/>
      <c r="H729"/>
      <c r="J729"/>
      <c r="L729"/>
      <c r="N729"/>
    </row>
    <row r="730" spans="1:14" x14ac:dyDescent="0.25">
      <c r="A730"/>
      <c r="B730"/>
      <c r="D730"/>
      <c r="F730"/>
      <c r="H730"/>
      <c r="J730"/>
      <c r="L730"/>
      <c r="N730"/>
    </row>
    <row r="731" spans="1:14" x14ac:dyDescent="0.25">
      <c r="A731"/>
      <c r="B731"/>
      <c r="D731"/>
      <c r="F731"/>
      <c r="H731"/>
      <c r="J731"/>
      <c r="L731"/>
      <c r="N731"/>
    </row>
    <row r="732" spans="1:14" x14ac:dyDescent="0.25">
      <c r="A732"/>
      <c r="B732"/>
      <c r="D732"/>
      <c r="F732"/>
      <c r="H732"/>
      <c r="J732"/>
      <c r="L732"/>
      <c r="N732"/>
    </row>
    <row r="733" spans="1:14" x14ac:dyDescent="0.25">
      <c r="A733"/>
      <c r="B733"/>
      <c r="D733"/>
      <c r="F733"/>
      <c r="H733"/>
      <c r="J733"/>
      <c r="L733"/>
      <c r="N733"/>
    </row>
    <row r="734" spans="1:14" x14ac:dyDescent="0.25">
      <c r="A734"/>
      <c r="B734"/>
      <c r="D734"/>
      <c r="F734"/>
      <c r="H734"/>
      <c r="J734"/>
      <c r="L734"/>
      <c r="N734"/>
    </row>
    <row r="735" spans="1:14" x14ac:dyDescent="0.25">
      <c r="A735"/>
      <c r="B735"/>
      <c r="D735"/>
      <c r="F735"/>
      <c r="H735"/>
      <c r="J735"/>
      <c r="L735"/>
      <c r="N735"/>
    </row>
    <row r="736" spans="1:14" x14ac:dyDescent="0.25">
      <c r="A736"/>
      <c r="B736"/>
      <c r="D736"/>
      <c r="F736"/>
      <c r="H736"/>
      <c r="J736"/>
      <c r="L736"/>
      <c r="N736"/>
    </row>
    <row r="737" spans="1:14" x14ac:dyDescent="0.25">
      <c r="A737"/>
      <c r="B737"/>
      <c r="D737"/>
      <c r="F737"/>
      <c r="H737"/>
      <c r="J737"/>
      <c r="L737"/>
      <c r="N737"/>
    </row>
    <row r="738" spans="1:14" x14ac:dyDescent="0.25">
      <c r="A738"/>
      <c r="B738"/>
      <c r="D738"/>
      <c r="F738"/>
      <c r="H738"/>
      <c r="J738"/>
      <c r="L738"/>
      <c r="N738"/>
    </row>
    <row r="739" spans="1:14" x14ac:dyDescent="0.25">
      <c r="A739"/>
      <c r="B739"/>
      <c r="D739"/>
      <c r="F739"/>
      <c r="H739"/>
      <c r="J739"/>
      <c r="L739"/>
      <c r="N739"/>
    </row>
    <row r="740" spans="1:14" x14ac:dyDescent="0.25">
      <c r="A740"/>
      <c r="B740"/>
      <c r="D740"/>
      <c r="F740"/>
      <c r="H740"/>
      <c r="J740"/>
      <c r="L740"/>
      <c r="N740"/>
    </row>
    <row r="741" spans="1:14" x14ac:dyDescent="0.25">
      <c r="A741"/>
      <c r="B741"/>
      <c r="D741"/>
      <c r="F741"/>
      <c r="H741"/>
      <c r="J741"/>
      <c r="L741"/>
      <c r="N741"/>
    </row>
    <row r="742" spans="1:14" x14ac:dyDescent="0.25">
      <c r="A742"/>
      <c r="B742"/>
      <c r="D742"/>
      <c r="F742"/>
      <c r="H742"/>
      <c r="J742"/>
      <c r="L742"/>
      <c r="N742"/>
    </row>
    <row r="743" spans="1:14" x14ac:dyDescent="0.25">
      <c r="A743"/>
      <c r="B743"/>
      <c r="D743"/>
      <c r="F743"/>
      <c r="H743"/>
      <c r="J743"/>
      <c r="L743"/>
      <c r="N743"/>
    </row>
    <row r="744" spans="1:14" x14ac:dyDescent="0.25">
      <c r="A744"/>
      <c r="B744"/>
      <c r="D744"/>
      <c r="F744"/>
      <c r="H744"/>
      <c r="J744"/>
      <c r="L744"/>
      <c r="N744"/>
    </row>
    <row r="745" spans="1:14" x14ac:dyDescent="0.25">
      <c r="A745"/>
      <c r="B745"/>
      <c r="D745"/>
      <c r="F745"/>
      <c r="H745"/>
      <c r="J745"/>
      <c r="L745"/>
      <c r="N745"/>
    </row>
    <row r="746" spans="1:14" x14ac:dyDescent="0.25">
      <c r="A746"/>
      <c r="B746"/>
      <c r="D746"/>
      <c r="F746"/>
      <c r="H746"/>
      <c r="J746"/>
      <c r="L746"/>
      <c r="N746"/>
    </row>
    <row r="747" spans="1:14" x14ac:dyDescent="0.25">
      <c r="A747"/>
      <c r="B747"/>
      <c r="D747"/>
      <c r="F747"/>
      <c r="H747"/>
      <c r="J747"/>
      <c r="L747"/>
      <c r="N747"/>
    </row>
    <row r="748" spans="1:14" x14ac:dyDescent="0.25">
      <c r="A748"/>
      <c r="B748"/>
      <c r="D748"/>
      <c r="F748"/>
      <c r="H748"/>
      <c r="J748"/>
      <c r="L748"/>
      <c r="N748"/>
    </row>
    <row r="749" spans="1:14" x14ac:dyDescent="0.25">
      <c r="A749"/>
      <c r="B749"/>
      <c r="D749"/>
      <c r="F749"/>
      <c r="H749"/>
      <c r="J749"/>
      <c r="L749"/>
      <c r="N749"/>
    </row>
    <row r="750" spans="1:14" x14ac:dyDescent="0.25">
      <c r="A750"/>
      <c r="B750"/>
      <c r="D750"/>
      <c r="F750"/>
      <c r="H750"/>
      <c r="J750"/>
      <c r="L750"/>
      <c r="N750"/>
    </row>
    <row r="751" spans="1:14" x14ac:dyDescent="0.25">
      <c r="A751"/>
      <c r="B751"/>
      <c r="D751"/>
      <c r="F751"/>
      <c r="H751"/>
      <c r="J751"/>
      <c r="L751"/>
      <c r="N751"/>
    </row>
    <row r="752" spans="1:14" x14ac:dyDescent="0.25">
      <c r="A752"/>
      <c r="B752"/>
      <c r="D752"/>
      <c r="F752"/>
      <c r="H752"/>
      <c r="J752"/>
      <c r="L752"/>
      <c r="N752"/>
    </row>
    <row r="753" spans="1:14" x14ac:dyDescent="0.25">
      <c r="A753"/>
      <c r="B753"/>
      <c r="D753"/>
      <c r="F753"/>
      <c r="H753"/>
      <c r="J753"/>
      <c r="L753"/>
      <c r="N753"/>
    </row>
    <row r="754" spans="1:14" x14ac:dyDescent="0.25">
      <c r="A754"/>
      <c r="B754"/>
      <c r="D754"/>
      <c r="F754"/>
      <c r="H754"/>
      <c r="J754"/>
      <c r="L754"/>
      <c r="N754"/>
    </row>
    <row r="755" spans="1:14" x14ac:dyDescent="0.25">
      <c r="A755"/>
      <c r="B755"/>
      <c r="D755"/>
      <c r="F755"/>
      <c r="H755"/>
      <c r="J755"/>
      <c r="L755"/>
      <c r="N755"/>
    </row>
    <row r="756" spans="1:14" x14ac:dyDescent="0.25">
      <c r="A756"/>
      <c r="B756"/>
      <c r="D756"/>
      <c r="F756"/>
      <c r="H756"/>
      <c r="J756"/>
      <c r="L756"/>
      <c r="N756"/>
    </row>
    <row r="757" spans="1:14" x14ac:dyDescent="0.25">
      <c r="A757"/>
      <c r="B757"/>
      <c r="D757"/>
      <c r="F757"/>
      <c r="H757"/>
      <c r="J757"/>
      <c r="L757"/>
      <c r="N757"/>
    </row>
    <row r="758" spans="1:14" x14ac:dyDescent="0.25">
      <c r="A758"/>
      <c r="B758"/>
      <c r="D758"/>
      <c r="F758"/>
      <c r="H758"/>
      <c r="J758"/>
      <c r="L758"/>
      <c r="N758"/>
    </row>
    <row r="759" spans="1:14" x14ac:dyDescent="0.25">
      <c r="A759"/>
      <c r="B759"/>
      <c r="D759"/>
      <c r="F759"/>
      <c r="H759"/>
      <c r="J759"/>
      <c r="L759"/>
      <c r="N759"/>
    </row>
    <row r="760" spans="1:14" x14ac:dyDescent="0.25">
      <c r="A760"/>
      <c r="B760"/>
      <c r="D760"/>
      <c r="F760"/>
      <c r="H760"/>
      <c r="J760"/>
      <c r="L760"/>
      <c r="N760"/>
    </row>
    <row r="761" spans="1:14" x14ac:dyDescent="0.25">
      <c r="A761"/>
      <c r="B761"/>
      <c r="D761"/>
      <c r="F761"/>
      <c r="H761"/>
      <c r="J761"/>
      <c r="L761"/>
      <c r="N761"/>
    </row>
    <row r="762" spans="1:14" x14ac:dyDescent="0.25">
      <c r="A762"/>
      <c r="B762"/>
      <c r="D762"/>
      <c r="F762"/>
      <c r="H762"/>
      <c r="J762"/>
      <c r="L762"/>
      <c r="N762"/>
    </row>
    <row r="763" spans="1:14" x14ac:dyDescent="0.25">
      <c r="A763"/>
      <c r="B763"/>
      <c r="D763"/>
      <c r="F763"/>
      <c r="H763"/>
      <c r="J763"/>
      <c r="L763"/>
      <c r="N763"/>
    </row>
    <row r="764" spans="1:14" x14ac:dyDescent="0.25">
      <c r="A764"/>
      <c r="B764"/>
      <c r="D764"/>
      <c r="F764"/>
      <c r="H764"/>
      <c r="J764"/>
      <c r="L764"/>
      <c r="N764"/>
    </row>
    <row r="765" spans="1:14" x14ac:dyDescent="0.25">
      <c r="A765"/>
      <c r="B765"/>
      <c r="D765"/>
      <c r="F765"/>
      <c r="H765"/>
      <c r="J765"/>
      <c r="L765"/>
      <c r="N765"/>
    </row>
    <row r="766" spans="1:14" x14ac:dyDescent="0.25">
      <c r="A766"/>
      <c r="B766"/>
      <c r="D766"/>
      <c r="F766"/>
      <c r="H766"/>
      <c r="J766"/>
      <c r="L766"/>
      <c r="N766"/>
    </row>
    <row r="767" spans="1:14" x14ac:dyDescent="0.25">
      <c r="A767"/>
      <c r="B767"/>
      <c r="D767"/>
      <c r="F767"/>
      <c r="H767"/>
      <c r="J767"/>
      <c r="L767"/>
      <c r="N767"/>
    </row>
    <row r="768" spans="1:14" x14ac:dyDescent="0.25">
      <c r="A768"/>
      <c r="B768"/>
      <c r="D768"/>
      <c r="F768"/>
      <c r="H768"/>
      <c r="J768"/>
      <c r="L768"/>
      <c r="N768"/>
    </row>
    <row r="769" spans="1:14" x14ac:dyDescent="0.25">
      <c r="A769"/>
      <c r="B769"/>
      <c r="D769"/>
      <c r="F769"/>
      <c r="H769"/>
      <c r="J769"/>
      <c r="L769"/>
      <c r="N769"/>
    </row>
    <row r="770" spans="1:14" x14ac:dyDescent="0.25">
      <c r="A770"/>
      <c r="B770"/>
      <c r="D770"/>
      <c r="F770"/>
      <c r="H770"/>
      <c r="J770"/>
      <c r="L770"/>
      <c r="N770"/>
    </row>
    <row r="771" spans="1:14" x14ac:dyDescent="0.25">
      <c r="A771"/>
      <c r="B771"/>
      <c r="D771"/>
      <c r="F771"/>
      <c r="H771"/>
      <c r="J771"/>
      <c r="L771"/>
      <c r="N771"/>
    </row>
    <row r="772" spans="1:14" x14ac:dyDescent="0.25">
      <c r="A772"/>
      <c r="B772"/>
      <c r="D772"/>
      <c r="F772"/>
      <c r="H772"/>
      <c r="J772"/>
      <c r="L772"/>
      <c r="N772"/>
    </row>
    <row r="773" spans="1:14" x14ac:dyDescent="0.25">
      <c r="A773"/>
      <c r="B773"/>
      <c r="D773"/>
      <c r="F773"/>
      <c r="H773"/>
      <c r="J773"/>
      <c r="L773"/>
      <c r="N773"/>
    </row>
    <row r="774" spans="1:14" x14ac:dyDescent="0.25">
      <c r="A774"/>
      <c r="B774"/>
      <c r="D774"/>
      <c r="F774"/>
      <c r="H774"/>
      <c r="J774"/>
      <c r="L774"/>
      <c r="N774"/>
    </row>
    <row r="775" spans="1:14" x14ac:dyDescent="0.25">
      <c r="A775"/>
      <c r="B775"/>
      <c r="D775"/>
      <c r="F775"/>
      <c r="H775"/>
      <c r="J775"/>
      <c r="L775"/>
      <c r="N775"/>
    </row>
    <row r="776" spans="1:14" x14ac:dyDescent="0.25">
      <c r="A776"/>
      <c r="B776"/>
      <c r="D776"/>
      <c r="F776"/>
      <c r="H776"/>
      <c r="J776"/>
      <c r="L776"/>
      <c r="N776"/>
    </row>
    <row r="777" spans="1:14" x14ac:dyDescent="0.25">
      <c r="A777"/>
      <c r="B777"/>
      <c r="D777"/>
      <c r="F777"/>
      <c r="H777"/>
      <c r="J777"/>
      <c r="L777"/>
      <c r="N777"/>
    </row>
    <row r="778" spans="1:14" x14ac:dyDescent="0.25">
      <c r="A778"/>
      <c r="B778"/>
      <c r="D778"/>
      <c r="F778"/>
      <c r="H778"/>
      <c r="J778"/>
      <c r="L778"/>
      <c r="N778"/>
    </row>
    <row r="779" spans="1:14" x14ac:dyDescent="0.25">
      <c r="A779"/>
      <c r="B779"/>
      <c r="D779"/>
      <c r="F779"/>
      <c r="H779"/>
      <c r="J779"/>
      <c r="L779"/>
      <c r="N779"/>
    </row>
    <row r="780" spans="1:14" x14ac:dyDescent="0.25">
      <c r="A780"/>
      <c r="B780"/>
      <c r="D780"/>
      <c r="F780"/>
      <c r="H780"/>
      <c r="J780"/>
      <c r="L780"/>
      <c r="N780"/>
    </row>
    <row r="781" spans="1:14" x14ac:dyDescent="0.25">
      <c r="A781"/>
      <c r="B781"/>
      <c r="D781"/>
      <c r="F781"/>
      <c r="H781"/>
      <c r="J781"/>
      <c r="L781"/>
      <c r="N781"/>
    </row>
    <row r="782" spans="1:14" x14ac:dyDescent="0.25">
      <c r="A782"/>
      <c r="B782"/>
      <c r="D782"/>
      <c r="F782"/>
      <c r="H782"/>
      <c r="J782"/>
      <c r="L782"/>
      <c r="N782"/>
    </row>
    <row r="783" spans="1:14" x14ac:dyDescent="0.25">
      <c r="A783"/>
      <c r="B783"/>
      <c r="D783"/>
      <c r="F783"/>
      <c r="H783"/>
      <c r="J783"/>
      <c r="L783"/>
      <c r="N783"/>
    </row>
    <row r="784" spans="1:14" x14ac:dyDescent="0.25">
      <c r="A784"/>
      <c r="B784"/>
      <c r="D784"/>
      <c r="F784"/>
      <c r="H784"/>
      <c r="J784"/>
      <c r="L784"/>
      <c r="N784"/>
    </row>
    <row r="785" spans="1:14" x14ac:dyDescent="0.25">
      <c r="A785"/>
      <c r="B785"/>
      <c r="D785"/>
      <c r="F785"/>
      <c r="H785"/>
      <c r="J785"/>
      <c r="L785"/>
      <c r="N785"/>
    </row>
    <row r="786" spans="1:14" x14ac:dyDescent="0.25">
      <c r="A786"/>
      <c r="B786"/>
      <c r="D786"/>
      <c r="F786"/>
      <c r="H786"/>
      <c r="J786"/>
      <c r="L786"/>
      <c r="N786"/>
    </row>
    <row r="787" spans="1:14" x14ac:dyDescent="0.25">
      <c r="A787"/>
      <c r="B787"/>
      <c r="D787"/>
      <c r="F787"/>
      <c r="H787"/>
      <c r="J787"/>
      <c r="L787"/>
      <c r="N787"/>
    </row>
    <row r="788" spans="1:14" x14ac:dyDescent="0.25">
      <c r="A788"/>
      <c r="B788"/>
      <c r="D788"/>
      <c r="F788"/>
      <c r="H788"/>
      <c r="J788"/>
      <c r="L788"/>
      <c r="N788"/>
    </row>
    <row r="789" spans="1:14" x14ac:dyDescent="0.25">
      <c r="A789"/>
      <c r="B789"/>
      <c r="D789"/>
      <c r="F789"/>
      <c r="H789"/>
      <c r="J789"/>
      <c r="L789"/>
      <c r="N789"/>
    </row>
    <row r="790" spans="1:14" x14ac:dyDescent="0.25">
      <c r="A790"/>
      <c r="B790"/>
      <c r="D790"/>
      <c r="F790"/>
      <c r="H790"/>
      <c r="J790"/>
      <c r="L790"/>
      <c r="N790"/>
    </row>
    <row r="791" spans="1:14" x14ac:dyDescent="0.25">
      <c r="A791"/>
      <c r="B791"/>
      <c r="D791"/>
      <c r="F791"/>
      <c r="H791"/>
      <c r="J791"/>
      <c r="L791"/>
      <c r="N791"/>
    </row>
    <row r="792" spans="1:14" x14ac:dyDescent="0.25">
      <c r="A792"/>
      <c r="B792"/>
      <c r="D792"/>
      <c r="F792"/>
      <c r="H792"/>
      <c r="J792"/>
      <c r="L792"/>
      <c r="N792"/>
    </row>
    <row r="793" spans="1:14" x14ac:dyDescent="0.25">
      <c r="A793"/>
      <c r="B793"/>
      <c r="D793"/>
      <c r="F793"/>
      <c r="H793"/>
      <c r="J793"/>
      <c r="L793"/>
      <c r="N793"/>
    </row>
    <row r="794" spans="1:14" x14ac:dyDescent="0.25">
      <c r="A794"/>
      <c r="B794"/>
      <c r="D794"/>
      <c r="F794"/>
      <c r="H794"/>
      <c r="J794"/>
      <c r="L794"/>
      <c r="N794"/>
    </row>
    <row r="795" spans="1:14" x14ac:dyDescent="0.25">
      <c r="A795"/>
      <c r="B795"/>
      <c r="D795"/>
      <c r="F795"/>
      <c r="H795"/>
      <c r="J795"/>
      <c r="L795"/>
      <c r="N795"/>
    </row>
    <row r="796" spans="1:14" x14ac:dyDescent="0.25">
      <c r="A796"/>
      <c r="B796"/>
      <c r="D796"/>
      <c r="F796"/>
      <c r="H796"/>
      <c r="J796"/>
      <c r="L796"/>
      <c r="N796"/>
    </row>
    <row r="797" spans="1:14" x14ac:dyDescent="0.25">
      <c r="A797"/>
      <c r="B797"/>
      <c r="D797"/>
      <c r="F797"/>
      <c r="H797"/>
      <c r="J797"/>
      <c r="L797"/>
      <c r="N797"/>
    </row>
    <row r="798" spans="1:14" x14ac:dyDescent="0.25">
      <c r="A798"/>
      <c r="B798"/>
      <c r="D798"/>
      <c r="F798"/>
      <c r="H798"/>
      <c r="J798"/>
      <c r="L798"/>
      <c r="N798"/>
    </row>
    <row r="799" spans="1:14" x14ac:dyDescent="0.25">
      <c r="A799"/>
      <c r="B799"/>
      <c r="D799"/>
      <c r="F799"/>
      <c r="H799"/>
      <c r="J799"/>
      <c r="L799"/>
      <c r="N799"/>
    </row>
    <row r="800" spans="1:14" x14ac:dyDescent="0.25">
      <c r="A800"/>
      <c r="B800"/>
      <c r="D800"/>
      <c r="F800"/>
      <c r="H800"/>
      <c r="J800"/>
      <c r="L800"/>
      <c r="N800"/>
    </row>
    <row r="801" spans="1:14" x14ac:dyDescent="0.25">
      <c r="A801"/>
      <c r="B801"/>
      <c r="D801"/>
      <c r="F801"/>
      <c r="H801"/>
      <c r="J801"/>
      <c r="L801"/>
      <c r="N801"/>
    </row>
    <row r="802" spans="1:14" x14ac:dyDescent="0.25">
      <c r="A802"/>
      <c r="B802"/>
      <c r="D802"/>
      <c r="F802"/>
      <c r="H802"/>
      <c r="J802"/>
      <c r="L802"/>
      <c r="N802"/>
    </row>
    <row r="803" spans="1:14" x14ac:dyDescent="0.25">
      <c r="A803"/>
      <c r="B803"/>
      <c r="D803"/>
      <c r="F803"/>
      <c r="H803"/>
      <c r="J803"/>
      <c r="L803"/>
      <c r="N803"/>
    </row>
    <row r="804" spans="1:14" x14ac:dyDescent="0.25">
      <c r="A804"/>
      <c r="B804"/>
      <c r="D804"/>
      <c r="F804"/>
      <c r="H804"/>
      <c r="J804"/>
      <c r="L804"/>
      <c r="N804"/>
    </row>
    <row r="805" spans="1:14" x14ac:dyDescent="0.25">
      <c r="A805"/>
      <c r="B805"/>
      <c r="D805"/>
      <c r="F805"/>
      <c r="H805"/>
      <c r="J805"/>
      <c r="L805"/>
      <c r="N805"/>
    </row>
    <row r="806" spans="1:14" x14ac:dyDescent="0.25">
      <c r="A806"/>
      <c r="B806"/>
      <c r="D806"/>
      <c r="F806"/>
      <c r="H806"/>
      <c r="J806"/>
      <c r="L806"/>
      <c r="N806"/>
    </row>
    <row r="807" spans="1:14" x14ac:dyDescent="0.25">
      <c r="A807"/>
      <c r="B807"/>
      <c r="D807"/>
      <c r="F807"/>
      <c r="H807"/>
      <c r="J807"/>
      <c r="L807"/>
      <c r="N807"/>
    </row>
    <row r="808" spans="1:14" x14ac:dyDescent="0.25">
      <c r="A808"/>
      <c r="B808"/>
      <c r="D808"/>
      <c r="F808"/>
      <c r="H808"/>
      <c r="J808"/>
      <c r="L808"/>
      <c r="N808"/>
    </row>
    <row r="809" spans="1:14" x14ac:dyDescent="0.25">
      <c r="A809"/>
      <c r="B809"/>
      <c r="D809"/>
      <c r="F809"/>
      <c r="H809"/>
      <c r="J809"/>
      <c r="L809"/>
      <c r="N809"/>
    </row>
    <row r="810" spans="1:14" x14ac:dyDescent="0.25">
      <c r="A810"/>
      <c r="B810"/>
      <c r="D810"/>
      <c r="F810"/>
      <c r="H810"/>
      <c r="J810"/>
      <c r="L810"/>
      <c r="N810"/>
    </row>
    <row r="811" spans="1:14" x14ac:dyDescent="0.25">
      <c r="A811"/>
      <c r="B811"/>
      <c r="D811"/>
      <c r="F811"/>
      <c r="H811"/>
      <c r="J811"/>
      <c r="L811"/>
      <c r="N811"/>
    </row>
    <row r="812" spans="1:14" x14ac:dyDescent="0.25">
      <c r="A812"/>
      <c r="B812"/>
      <c r="D812"/>
      <c r="F812"/>
      <c r="H812"/>
      <c r="J812"/>
      <c r="L812"/>
      <c r="N812"/>
    </row>
    <row r="813" spans="1:14" x14ac:dyDescent="0.25">
      <c r="A813"/>
      <c r="B813"/>
      <c r="D813"/>
      <c r="F813"/>
      <c r="H813"/>
      <c r="J813"/>
      <c r="L813"/>
      <c r="N813"/>
    </row>
    <row r="814" spans="1:14" x14ac:dyDescent="0.25">
      <c r="A814"/>
      <c r="B814"/>
      <c r="D814"/>
      <c r="F814"/>
      <c r="H814"/>
      <c r="J814"/>
      <c r="L814"/>
      <c r="N814"/>
    </row>
    <row r="815" spans="1:14" x14ac:dyDescent="0.25">
      <c r="A815"/>
      <c r="B815"/>
      <c r="D815"/>
      <c r="F815"/>
      <c r="H815"/>
      <c r="J815"/>
      <c r="L815"/>
      <c r="N815"/>
    </row>
    <row r="816" spans="1:14" x14ac:dyDescent="0.25">
      <c r="A816"/>
      <c r="B816"/>
      <c r="D816"/>
      <c r="F816"/>
      <c r="H816"/>
      <c r="J816"/>
      <c r="L816"/>
      <c r="N816"/>
    </row>
    <row r="817" spans="1:14" x14ac:dyDescent="0.25">
      <c r="A817"/>
      <c r="B817"/>
      <c r="D817"/>
      <c r="F817"/>
      <c r="H817"/>
      <c r="J817"/>
      <c r="L817"/>
      <c r="N817"/>
    </row>
    <row r="818" spans="1:14" x14ac:dyDescent="0.25">
      <c r="A818"/>
      <c r="B818"/>
      <c r="D818"/>
      <c r="F818"/>
      <c r="H818"/>
      <c r="J818"/>
      <c r="L818"/>
      <c r="N818"/>
    </row>
    <row r="819" spans="1:14" x14ac:dyDescent="0.25">
      <c r="A819"/>
      <c r="B819"/>
      <c r="D819"/>
      <c r="F819"/>
      <c r="H819"/>
      <c r="J819"/>
      <c r="L819"/>
      <c r="N819"/>
    </row>
    <row r="820" spans="1:14" x14ac:dyDescent="0.25">
      <c r="A820"/>
      <c r="B820"/>
      <c r="D820"/>
      <c r="F820"/>
      <c r="H820"/>
      <c r="J820"/>
      <c r="L820"/>
      <c r="N820"/>
    </row>
    <row r="821" spans="1:14" x14ac:dyDescent="0.25">
      <c r="A821"/>
      <c r="B821"/>
      <c r="D821"/>
      <c r="F821"/>
      <c r="H821"/>
      <c r="J821"/>
      <c r="L821"/>
      <c r="N821"/>
    </row>
    <row r="822" spans="1:14" x14ac:dyDescent="0.25">
      <c r="A822"/>
      <c r="B822"/>
      <c r="D822"/>
      <c r="F822"/>
      <c r="H822"/>
      <c r="J822"/>
      <c r="L822"/>
      <c r="N822"/>
    </row>
    <row r="823" spans="1:14" x14ac:dyDescent="0.25">
      <c r="A823"/>
      <c r="B823"/>
      <c r="D823"/>
      <c r="F823"/>
      <c r="H823"/>
      <c r="J823"/>
      <c r="L823"/>
      <c r="N823"/>
    </row>
    <row r="824" spans="1:14" x14ac:dyDescent="0.25">
      <c r="A824"/>
      <c r="B824"/>
      <c r="D824"/>
      <c r="F824"/>
      <c r="H824"/>
      <c r="J824"/>
      <c r="L824"/>
      <c r="N824"/>
    </row>
    <row r="825" spans="1:14" x14ac:dyDescent="0.25">
      <c r="A825"/>
      <c r="B825"/>
      <c r="D825"/>
      <c r="F825"/>
      <c r="H825"/>
      <c r="J825"/>
      <c r="L825"/>
      <c r="N825"/>
    </row>
    <row r="826" spans="1:14" x14ac:dyDescent="0.25">
      <c r="A826"/>
      <c r="B826"/>
      <c r="D826"/>
      <c r="F826"/>
      <c r="H826"/>
      <c r="J826"/>
      <c r="L826"/>
      <c r="N826"/>
    </row>
    <row r="827" spans="1:14" x14ac:dyDescent="0.25">
      <c r="A827"/>
      <c r="B827"/>
      <c r="D827"/>
      <c r="F827"/>
      <c r="H827"/>
      <c r="J827"/>
      <c r="L827"/>
      <c r="N827"/>
    </row>
    <row r="828" spans="1:14" x14ac:dyDescent="0.25">
      <c r="A828"/>
      <c r="B828"/>
      <c r="D828"/>
      <c r="F828"/>
      <c r="H828"/>
      <c r="J828"/>
      <c r="L828"/>
      <c r="N828"/>
    </row>
    <row r="829" spans="1:14" x14ac:dyDescent="0.25">
      <c r="A829"/>
      <c r="B829"/>
      <c r="D829"/>
      <c r="F829"/>
      <c r="H829"/>
      <c r="J829"/>
      <c r="L829"/>
      <c r="N829"/>
    </row>
    <row r="830" spans="1:14" x14ac:dyDescent="0.25">
      <c r="A830"/>
      <c r="B830"/>
      <c r="D830"/>
      <c r="F830"/>
      <c r="H830"/>
      <c r="J830"/>
      <c r="L830"/>
      <c r="N830"/>
    </row>
    <row r="831" spans="1:14" x14ac:dyDescent="0.25">
      <c r="A831"/>
      <c r="B831"/>
      <c r="D831"/>
      <c r="F831"/>
      <c r="H831"/>
      <c r="J831"/>
      <c r="L831"/>
      <c r="N831"/>
    </row>
    <row r="832" spans="1:14" x14ac:dyDescent="0.25">
      <c r="A832"/>
      <c r="B832"/>
      <c r="D832"/>
      <c r="F832"/>
      <c r="H832"/>
      <c r="J832"/>
      <c r="L832"/>
      <c r="N832"/>
    </row>
    <row r="833" spans="1:14" x14ac:dyDescent="0.25">
      <c r="A833"/>
      <c r="B833"/>
      <c r="D833"/>
      <c r="F833"/>
      <c r="H833"/>
      <c r="J833"/>
      <c r="L833"/>
      <c r="N833"/>
    </row>
    <row r="834" spans="1:14" x14ac:dyDescent="0.25">
      <c r="A834"/>
      <c r="B834"/>
      <c r="D834"/>
      <c r="F834"/>
      <c r="H834"/>
      <c r="J834"/>
      <c r="L834"/>
      <c r="N834"/>
    </row>
    <row r="835" spans="1:14" x14ac:dyDescent="0.25">
      <c r="A835"/>
      <c r="B835"/>
      <c r="D835"/>
      <c r="F835"/>
      <c r="H835"/>
      <c r="J835"/>
      <c r="L835"/>
      <c r="N835"/>
    </row>
    <row r="836" spans="1:14" x14ac:dyDescent="0.25">
      <c r="A836"/>
      <c r="B836"/>
      <c r="D836"/>
      <c r="F836"/>
      <c r="H836"/>
      <c r="J836"/>
      <c r="L836"/>
      <c r="N836"/>
    </row>
    <row r="837" spans="1:14" x14ac:dyDescent="0.25">
      <c r="A837"/>
      <c r="B837"/>
      <c r="D837"/>
      <c r="F837"/>
      <c r="H837"/>
      <c r="J837"/>
      <c r="L837"/>
      <c r="N837"/>
    </row>
    <row r="838" spans="1:14" x14ac:dyDescent="0.25">
      <c r="A838"/>
      <c r="B838"/>
      <c r="D838"/>
      <c r="F838"/>
      <c r="H838"/>
      <c r="J838"/>
      <c r="L838"/>
      <c r="N838"/>
    </row>
    <row r="839" spans="1:14" x14ac:dyDescent="0.25">
      <c r="A839"/>
      <c r="B839"/>
      <c r="D839"/>
      <c r="F839"/>
      <c r="H839"/>
      <c r="J839"/>
      <c r="L839"/>
      <c r="N839"/>
    </row>
    <row r="840" spans="1:14" x14ac:dyDescent="0.25">
      <c r="A840"/>
      <c r="B840"/>
      <c r="D840"/>
      <c r="F840"/>
      <c r="H840"/>
      <c r="J840"/>
      <c r="L840"/>
      <c r="N840"/>
    </row>
    <row r="841" spans="1:14" x14ac:dyDescent="0.25">
      <c r="A841"/>
      <c r="B841"/>
      <c r="D841"/>
      <c r="F841"/>
      <c r="H841"/>
      <c r="J841"/>
      <c r="L841"/>
      <c r="N841"/>
    </row>
    <row r="842" spans="1:14" x14ac:dyDescent="0.25">
      <c r="A842"/>
      <c r="B842"/>
      <c r="D842"/>
      <c r="F842"/>
      <c r="H842"/>
      <c r="J842"/>
      <c r="L842"/>
      <c r="N842"/>
    </row>
    <row r="843" spans="1:14" x14ac:dyDescent="0.25">
      <c r="A843"/>
      <c r="B843"/>
      <c r="D843"/>
      <c r="F843"/>
      <c r="H843"/>
      <c r="J843"/>
      <c r="L843"/>
      <c r="N843"/>
    </row>
    <row r="844" spans="1:14" x14ac:dyDescent="0.25">
      <c r="A844"/>
      <c r="B844"/>
      <c r="D844"/>
      <c r="F844"/>
      <c r="H844"/>
      <c r="J844"/>
      <c r="L844"/>
      <c r="N844"/>
    </row>
    <row r="845" spans="1:14" x14ac:dyDescent="0.25">
      <c r="A845"/>
      <c r="B845"/>
      <c r="D845"/>
      <c r="F845"/>
      <c r="H845"/>
      <c r="J845"/>
      <c r="L845"/>
      <c r="N845"/>
    </row>
    <row r="846" spans="1:14" x14ac:dyDescent="0.25">
      <c r="A846"/>
      <c r="B846"/>
      <c r="D846"/>
      <c r="F846"/>
      <c r="H846"/>
      <c r="J846"/>
      <c r="L846"/>
      <c r="N846"/>
    </row>
    <row r="847" spans="1:14" x14ac:dyDescent="0.25">
      <c r="A847"/>
      <c r="B847"/>
      <c r="D847"/>
      <c r="F847"/>
      <c r="H847"/>
      <c r="J847"/>
      <c r="L847"/>
      <c r="N847"/>
    </row>
    <row r="848" spans="1:14" x14ac:dyDescent="0.25">
      <c r="A848"/>
      <c r="B848"/>
      <c r="D848"/>
      <c r="F848"/>
      <c r="H848"/>
      <c r="J848"/>
      <c r="L848"/>
      <c r="N848"/>
    </row>
    <row r="849" spans="1:14" x14ac:dyDescent="0.25">
      <c r="A849"/>
      <c r="B849"/>
      <c r="D849"/>
      <c r="F849"/>
      <c r="H849"/>
      <c r="J849"/>
      <c r="L849"/>
      <c r="N849"/>
    </row>
    <row r="850" spans="1:14" x14ac:dyDescent="0.25">
      <c r="A850"/>
      <c r="B850"/>
      <c r="D850"/>
      <c r="F850"/>
      <c r="H850"/>
      <c r="J850"/>
      <c r="L850"/>
      <c r="N850"/>
    </row>
    <row r="851" spans="1:14" x14ac:dyDescent="0.25">
      <c r="A851"/>
      <c r="B851"/>
      <c r="D851"/>
      <c r="F851"/>
      <c r="H851"/>
      <c r="J851"/>
      <c r="L851"/>
      <c r="N851"/>
    </row>
    <row r="852" spans="1:14" x14ac:dyDescent="0.25">
      <c r="A852"/>
      <c r="B852"/>
      <c r="D852"/>
      <c r="F852"/>
      <c r="H852"/>
      <c r="J852"/>
      <c r="L852"/>
      <c r="N852"/>
    </row>
    <row r="853" spans="1:14" x14ac:dyDescent="0.25">
      <c r="A853"/>
      <c r="B853"/>
      <c r="D853"/>
      <c r="F853"/>
      <c r="H853"/>
      <c r="J853"/>
      <c r="L853"/>
      <c r="N853"/>
    </row>
    <row r="854" spans="1:14" x14ac:dyDescent="0.25">
      <c r="A854"/>
      <c r="B854"/>
      <c r="D854"/>
      <c r="F854"/>
      <c r="H854"/>
      <c r="J854"/>
      <c r="L854"/>
      <c r="N854"/>
    </row>
    <row r="855" spans="1:14" x14ac:dyDescent="0.25">
      <c r="A855"/>
      <c r="B855"/>
      <c r="D855"/>
      <c r="F855"/>
      <c r="H855"/>
      <c r="J855"/>
      <c r="L855"/>
      <c r="N855"/>
    </row>
    <row r="856" spans="1:14" x14ac:dyDescent="0.25">
      <c r="A856"/>
      <c r="B856"/>
      <c r="D856"/>
      <c r="F856"/>
      <c r="H856"/>
      <c r="J856"/>
      <c r="L856"/>
      <c r="N856"/>
    </row>
    <row r="857" spans="1:14" x14ac:dyDescent="0.25">
      <c r="A857"/>
      <c r="B857"/>
      <c r="D857"/>
      <c r="F857"/>
      <c r="H857"/>
      <c r="J857"/>
      <c r="L857"/>
      <c r="N857"/>
    </row>
    <row r="858" spans="1:14" x14ac:dyDescent="0.25">
      <c r="A858"/>
      <c r="B858"/>
      <c r="D858"/>
      <c r="F858"/>
      <c r="H858"/>
      <c r="J858"/>
      <c r="L858"/>
      <c r="N858"/>
    </row>
    <row r="859" spans="1:14" x14ac:dyDescent="0.25">
      <c r="A859"/>
      <c r="B859"/>
      <c r="D859"/>
      <c r="F859"/>
      <c r="H859"/>
      <c r="J859"/>
      <c r="L859"/>
      <c r="N859"/>
    </row>
    <row r="860" spans="1:14" x14ac:dyDescent="0.25">
      <c r="A860"/>
      <c r="B860"/>
      <c r="D860"/>
      <c r="F860"/>
      <c r="H860"/>
      <c r="J860"/>
      <c r="L860"/>
      <c r="N860"/>
    </row>
    <row r="861" spans="1:14" x14ac:dyDescent="0.25">
      <c r="A861"/>
      <c r="B861"/>
      <c r="D861"/>
      <c r="F861"/>
      <c r="H861"/>
      <c r="J861"/>
      <c r="L861"/>
      <c r="N861"/>
    </row>
    <row r="862" spans="1:14" x14ac:dyDescent="0.25">
      <c r="A862"/>
      <c r="B862"/>
      <c r="D862"/>
      <c r="F862"/>
      <c r="H862"/>
      <c r="J862"/>
      <c r="L862"/>
      <c r="N862"/>
    </row>
    <row r="863" spans="1:14" x14ac:dyDescent="0.25">
      <c r="A863"/>
      <c r="B863"/>
      <c r="D863"/>
      <c r="F863"/>
      <c r="H863"/>
      <c r="J863"/>
      <c r="L863"/>
      <c r="N863"/>
    </row>
    <row r="864" spans="1:14" x14ac:dyDescent="0.25">
      <c r="A864"/>
      <c r="B864"/>
      <c r="D864"/>
      <c r="F864"/>
      <c r="H864"/>
      <c r="J864"/>
      <c r="L864"/>
      <c r="N864"/>
    </row>
    <row r="865" spans="1:14" x14ac:dyDescent="0.25">
      <c r="A865"/>
      <c r="B865"/>
      <c r="D865"/>
      <c r="F865"/>
      <c r="H865"/>
      <c r="J865"/>
      <c r="L865"/>
      <c r="N865"/>
    </row>
    <row r="866" spans="1:14" x14ac:dyDescent="0.25">
      <c r="A866"/>
      <c r="B866"/>
      <c r="D866"/>
      <c r="F866"/>
      <c r="H866"/>
      <c r="J866"/>
      <c r="L866"/>
      <c r="N866"/>
    </row>
    <row r="867" spans="1:14" x14ac:dyDescent="0.25">
      <c r="A867"/>
      <c r="B867"/>
      <c r="D867"/>
      <c r="F867"/>
      <c r="H867"/>
      <c r="J867"/>
      <c r="L867"/>
      <c r="N867"/>
    </row>
    <row r="868" spans="1:14" x14ac:dyDescent="0.25">
      <c r="A868"/>
      <c r="B868"/>
      <c r="D868"/>
      <c r="F868"/>
      <c r="H868"/>
      <c r="J868"/>
      <c r="L868"/>
      <c r="N868"/>
    </row>
    <row r="869" spans="1:14" x14ac:dyDescent="0.25">
      <c r="A869"/>
      <c r="B869"/>
      <c r="D869"/>
      <c r="F869"/>
      <c r="H869"/>
      <c r="J869"/>
      <c r="L869"/>
      <c r="N869"/>
    </row>
    <row r="870" spans="1:14" x14ac:dyDescent="0.25">
      <c r="A870"/>
      <c r="B870"/>
      <c r="D870"/>
      <c r="F870"/>
      <c r="H870"/>
      <c r="J870"/>
      <c r="L870"/>
      <c r="N870"/>
    </row>
    <row r="871" spans="1:14" x14ac:dyDescent="0.25">
      <c r="A871"/>
      <c r="B871"/>
      <c r="D871"/>
      <c r="F871"/>
      <c r="H871"/>
      <c r="J871"/>
      <c r="L871"/>
      <c r="N871"/>
    </row>
    <row r="872" spans="1:14" x14ac:dyDescent="0.25">
      <c r="A872"/>
      <c r="B872"/>
      <c r="D872"/>
      <c r="F872"/>
      <c r="H872"/>
      <c r="J872"/>
      <c r="L872"/>
      <c r="N872"/>
    </row>
    <row r="873" spans="1:14" x14ac:dyDescent="0.25">
      <c r="A873"/>
      <c r="B873"/>
      <c r="D873"/>
      <c r="F873"/>
      <c r="H873"/>
      <c r="J873"/>
      <c r="L873"/>
      <c r="N873"/>
    </row>
    <row r="874" spans="1:14" x14ac:dyDescent="0.25">
      <c r="A874"/>
      <c r="B874"/>
      <c r="D874"/>
      <c r="F874"/>
      <c r="H874"/>
      <c r="J874"/>
      <c r="L874"/>
      <c r="N874"/>
    </row>
    <row r="875" spans="1:14" x14ac:dyDescent="0.25">
      <c r="A875"/>
      <c r="B875"/>
      <c r="D875"/>
      <c r="F875"/>
      <c r="H875"/>
      <c r="J875"/>
      <c r="L875"/>
      <c r="N875"/>
    </row>
    <row r="876" spans="1:14" x14ac:dyDescent="0.25">
      <c r="A876"/>
      <c r="B876"/>
      <c r="D876"/>
      <c r="F876"/>
      <c r="H876"/>
      <c r="J876"/>
      <c r="L876"/>
      <c r="N876"/>
    </row>
    <row r="877" spans="1:14" x14ac:dyDescent="0.25">
      <c r="A877"/>
      <c r="B877"/>
      <c r="D877"/>
      <c r="F877"/>
      <c r="H877"/>
      <c r="J877"/>
      <c r="L877"/>
      <c r="N877"/>
    </row>
    <row r="878" spans="1:14" x14ac:dyDescent="0.25">
      <c r="A878"/>
      <c r="B878"/>
      <c r="D878"/>
      <c r="F878"/>
      <c r="H878"/>
      <c r="J878"/>
      <c r="L878"/>
      <c r="N878"/>
    </row>
    <row r="879" spans="1:14" x14ac:dyDescent="0.25">
      <c r="A879"/>
      <c r="B879"/>
      <c r="D879"/>
      <c r="F879"/>
      <c r="H879"/>
      <c r="J879"/>
      <c r="L879"/>
      <c r="N879"/>
    </row>
    <row r="880" spans="1:14" x14ac:dyDescent="0.25">
      <c r="A880"/>
      <c r="B880"/>
      <c r="D880"/>
      <c r="F880"/>
      <c r="H880"/>
      <c r="J880"/>
      <c r="L880"/>
      <c r="N880"/>
    </row>
    <row r="881" spans="1:14" x14ac:dyDescent="0.25">
      <c r="A881"/>
      <c r="B881"/>
      <c r="D881"/>
      <c r="F881"/>
      <c r="H881"/>
      <c r="J881"/>
      <c r="L881"/>
      <c r="N881"/>
    </row>
    <row r="882" spans="1:14" x14ac:dyDescent="0.25">
      <c r="A882"/>
      <c r="B882"/>
      <c r="D882"/>
      <c r="F882"/>
      <c r="H882"/>
      <c r="J882"/>
      <c r="L882"/>
      <c r="N882"/>
    </row>
    <row r="883" spans="1:14" x14ac:dyDescent="0.25">
      <c r="A883"/>
      <c r="B883"/>
      <c r="D883"/>
      <c r="F883"/>
      <c r="H883"/>
      <c r="J883"/>
      <c r="L883"/>
      <c r="N883"/>
    </row>
    <row r="884" spans="1:14" x14ac:dyDescent="0.25">
      <c r="A884"/>
      <c r="B884"/>
      <c r="D884"/>
      <c r="F884"/>
      <c r="H884"/>
      <c r="J884"/>
      <c r="L884"/>
      <c r="N884"/>
    </row>
    <row r="885" spans="1:14" x14ac:dyDescent="0.25">
      <c r="A885"/>
      <c r="B885"/>
      <c r="D885"/>
      <c r="F885"/>
      <c r="H885"/>
      <c r="J885"/>
      <c r="L885"/>
      <c r="N885"/>
    </row>
    <row r="886" spans="1:14" x14ac:dyDescent="0.25">
      <c r="A886"/>
      <c r="B886"/>
      <c r="D886"/>
      <c r="F886"/>
      <c r="H886"/>
      <c r="J886"/>
      <c r="L886"/>
      <c r="N886"/>
    </row>
    <row r="887" spans="1:14" x14ac:dyDescent="0.25">
      <c r="A887"/>
      <c r="B887"/>
      <c r="D887"/>
      <c r="F887"/>
      <c r="H887"/>
      <c r="J887"/>
      <c r="L887"/>
      <c r="N887"/>
    </row>
    <row r="888" spans="1:14" x14ac:dyDescent="0.25">
      <c r="A888"/>
      <c r="B888"/>
      <c r="D888"/>
      <c r="F888"/>
      <c r="H888"/>
      <c r="J888"/>
      <c r="L888"/>
      <c r="N888"/>
    </row>
    <row r="889" spans="1:14" x14ac:dyDescent="0.25">
      <c r="A889"/>
      <c r="B889"/>
      <c r="D889"/>
      <c r="F889"/>
      <c r="H889"/>
      <c r="J889"/>
      <c r="L889"/>
      <c r="N889"/>
    </row>
    <row r="890" spans="1:14" x14ac:dyDescent="0.25">
      <c r="A890"/>
      <c r="B890"/>
      <c r="D890"/>
      <c r="F890"/>
      <c r="H890"/>
      <c r="J890"/>
      <c r="L890"/>
      <c r="N890"/>
    </row>
    <row r="891" spans="1:14" x14ac:dyDescent="0.25">
      <c r="A891"/>
      <c r="B891"/>
      <c r="D891"/>
      <c r="F891"/>
      <c r="H891"/>
      <c r="J891"/>
      <c r="L891"/>
      <c r="N891"/>
    </row>
    <row r="892" spans="1:14" x14ac:dyDescent="0.25">
      <c r="A892"/>
      <c r="B892"/>
      <c r="D892"/>
      <c r="F892"/>
      <c r="H892"/>
      <c r="J892"/>
      <c r="L892"/>
      <c r="N892"/>
    </row>
    <row r="893" spans="1:14" x14ac:dyDescent="0.25">
      <c r="A893"/>
      <c r="B893"/>
      <c r="D893"/>
      <c r="F893"/>
      <c r="H893"/>
      <c r="J893"/>
      <c r="L893"/>
      <c r="N893"/>
    </row>
    <row r="894" spans="1:14" x14ac:dyDescent="0.25">
      <c r="A894"/>
      <c r="B894"/>
      <c r="D894"/>
      <c r="F894"/>
      <c r="H894"/>
      <c r="J894"/>
      <c r="L894"/>
      <c r="N894"/>
    </row>
    <row r="895" spans="1:14" x14ac:dyDescent="0.25">
      <c r="A895"/>
      <c r="B895"/>
      <c r="D895"/>
      <c r="F895"/>
      <c r="H895"/>
      <c r="J895"/>
      <c r="L895"/>
      <c r="N895"/>
    </row>
    <row r="896" spans="1:14" x14ac:dyDescent="0.25">
      <c r="A896"/>
      <c r="B896"/>
      <c r="D896"/>
      <c r="F896"/>
      <c r="H896"/>
      <c r="J896"/>
      <c r="L896"/>
      <c r="N896"/>
    </row>
    <row r="897" spans="1:14" x14ac:dyDescent="0.25">
      <c r="A897"/>
      <c r="B897"/>
      <c r="D897"/>
      <c r="F897"/>
      <c r="H897"/>
      <c r="J897"/>
      <c r="L897"/>
      <c r="N897"/>
    </row>
    <row r="898" spans="1:14" x14ac:dyDescent="0.25">
      <c r="A898"/>
      <c r="B898"/>
      <c r="D898"/>
      <c r="F898"/>
      <c r="H898"/>
      <c r="J898"/>
      <c r="L898"/>
      <c r="N898"/>
    </row>
    <row r="899" spans="1:14" x14ac:dyDescent="0.25">
      <c r="A899"/>
      <c r="B899"/>
      <c r="D899"/>
      <c r="F899"/>
      <c r="H899"/>
      <c r="J899"/>
      <c r="L899"/>
      <c r="N899"/>
    </row>
    <row r="900" spans="1:14" x14ac:dyDescent="0.25">
      <c r="A900"/>
      <c r="B900"/>
      <c r="D900"/>
      <c r="F900"/>
      <c r="H900"/>
      <c r="J900"/>
      <c r="L900"/>
      <c r="N900"/>
    </row>
    <row r="901" spans="1:14" x14ac:dyDescent="0.25">
      <c r="A901"/>
      <c r="B901"/>
      <c r="D901"/>
      <c r="F901"/>
      <c r="H901"/>
      <c r="J901"/>
      <c r="L901"/>
      <c r="N901"/>
    </row>
    <row r="902" spans="1:14" x14ac:dyDescent="0.25">
      <c r="A902"/>
      <c r="B902"/>
      <c r="D902"/>
      <c r="F902"/>
      <c r="H902"/>
      <c r="J902"/>
      <c r="L902"/>
      <c r="N902"/>
    </row>
    <row r="903" spans="1:14" x14ac:dyDescent="0.25">
      <c r="A903"/>
      <c r="B903"/>
      <c r="D903"/>
      <c r="F903"/>
      <c r="H903"/>
      <c r="J903"/>
      <c r="L903"/>
      <c r="N903"/>
    </row>
    <row r="904" spans="1:14" x14ac:dyDescent="0.25">
      <c r="A904"/>
      <c r="B904"/>
      <c r="D904"/>
      <c r="F904"/>
      <c r="H904"/>
      <c r="J904"/>
      <c r="L904"/>
      <c r="N904"/>
    </row>
    <row r="905" spans="1:14" x14ac:dyDescent="0.25">
      <c r="A905"/>
      <c r="B905"/>
      <c r="D905"/>
      <c r="F905"/>
      <c r="H905"/>
      <c r="J905"/>
      <c r="L905"/>
      <c r="N905"/>
    </row>
    <row r="906" spans="1:14" x14ac:dyDescent="0.25">
      <c r="A906"/>
      <c r="B906"/>
      <c r="D906"/>
      <c r="F906"/>
      <c r="H906"/>
      <c r="J906"/>
      <c r="L906"/>
      <c r="N906"/>
    </row>
    <row r="907" spans="1:14" x14ac:dyDescent="0.25">
      <c r="A907"/>
      <c r="B907"/>
      <c r="D907"/>
      <c r="F907"/>
      <c r="H907"/>
      <c r="J907"/>
      <c r="L907"/>
      <c r="N907"/>
    </row>
    <row r="908" spans="1:14" x14ac:dyDescent="0.25">
      <c r="A908"/>
      <c r="B908"/>
      <c r="D908"/>
      <c r="F908"/>
      <c r="H908"/>
      <c r="J908"/>
      <c r="L908"/>
      <c r="N908"/>
    </row>
    <row r="909" spans="1:14" x14ac:dyDescent="0.25">
      <c r="A909"/>
      <c r="B909"/>
      <c r="D909"/>
      <c r="F909"/>
      <c r="H909"/>
      <c r="J909"/>
      <c r="L909"/>
      <c r="N909"/>
    </row>
    <row r="910" spans="1:14" x14ac:dyDescent="0.25">
      <c r="A910"/>
      <c r="B910"/>
      <c r="D910"/>
      <c r="F910"/>
      <c r="H910"/>
      <c r="J910"/>
      <c r="L910"/>
      <c r="N910"/>
    </row>
    <row r="911" spans="1:14" x14ac:dyDescent="0.25">
      <c r="A911"/>
      <c r="B911"/>
      <c r="D911"/>
      <c r="F911"/>
      <c r="H911"/>
      <c r="J911"/>
      <c r="L911"/>
      <c r="N911"/>
    </row>
    <row r="912" spans="1:14" x14ac:dyDescent="0.25">
      <c r="A912"/>
      <c r="B912"/>
      <c r="D912"/>
      <c r="F912"/>
      <c r="H912"/>
      <c r="J912"/>
      <c r="L912"/>
      <c r="N912"/>
    </row>
    <row r="913" spans="1:14" x14ac:dyDescent="0.25">
      <c r="A913"/>
      <c r="B913"/>
      <c r="D913"/>
      <c r="F913"/>
      <c r="H913"/>
      <c r="J913"/>
      <c r="L913"/>
      <c r="N913"/>
    </row>
    <row r="914" spans="1:14" x14ac:dyDescent="0.25">
      <c r="A914"/>
      <c r="B914"/>
      <c r="D914"/>
      <c r="F914"/>
      <c r="H914"/>
      <c r="J914"/>
      <c r="L914"/>
      <c r="N914"/>
    </row>
    <row r="915" spans="1:14" x14ac:dyDescent="0.25">
      <c r="A915"/>
      <c r="B915"/>
      <c r="D915"/>
      <c r="F915"/>
      <c r="H915"/>
      <c r="J915"/>
      <c r="L915"/>
      <c r="N915"/>
    </row>
    <row r="916" spans="1:14" x14ac:dyDescent="0.25">
      <c r="A916"/>
      <c r="B916"/>
      <c r="D916"/>
      <c r="F916"/>
      <c r="H916"/>
      <c r="J916"/>
      <c r="L916"/>
      <c r="N916"/>
    </row>
    <row r="917" spans="1:14" x14ac:dyDescent="0.25">
      <c r="A917"/>
      <c r="B917"/>
      <c r="D917"/>
      <c r="F917"/>
      <c r="H917"/>
      <c r="J917"/>
      <c r="L917"/>
      <c r="N917"/>
    </row>
    <row r="918" spans="1:14" x14ac:dyDescent="0.25">
      <c r="A918"/>
      <c r="B918"/>
      <c r="D918"/>
      <c r="F918"/>
      <c r="H918"/>
      <c r="J918"/>
      <c r="L918"/>
      <c r="N918"/>
    </row>
    <row r="919" spans="1:14" x14ac:dyDescent="0.25">
      <c r="A919"/>
      <c r="B919"/>
      <c r="D919"/>
      <c r="F919"/>
      <c r="H919"/>
      <c r="J919"/>
      <c r="L919"/>
      <c r="N919"/>
    </row>
    <row r="920" spans="1:14" x14ac:dyDescent="0.25">
      <c r="A920"/>
      <c r="B920"/>
      <c r="D920"/>
      <c r="F920"/>
      <c r="H920"/>
      <c r="J920"/>
      <c r="L920"/>
      <c r="N920"/>
    </row>
    <row r="921" spans="1:14" x14ac:dyDescent="0.25">
      <c r="A921"/>
      <c r="B921"/>
      <c r="D921"/>
      <c r="F921"/>
      <c r="H921"/>
      <c r="J921"/>
      <c r="L921"/>
      <c r="N921"/>
    </row>
    <row r="922" spans="1:14" x14ac:dyDescent="0.25">
      <c r="A922"/>
      <c r="B922"/>
      <c r="D922"/>
      <c r="F922"/>
      <c r="H922"/>
      <c r="J922"/>
      <c r="L922"/>
      <c r="N922"/>
    </row>
    <row r="923" spans="1:14" x14ac:dyDescent="0.25">
      <c r="A923"/>
      <c r="B923"/>
      <c r="D923"/>
      <c r="F923"/>
      <c r="H923"/>
      <c r="J923"/>
      <c r="L923"/>
      <c r="N923"/>
    </row>
    <row r="924" spans="1:14" x14ac:dyDescent="0.25">
      <c r="A924"/>
      <c r="B924"/>
      <c r="D924"/>
      <c r="F924"/>
      <c r="H924"/>
      <c r="J924"/>
      <c r="L924"/>
      <c r="N924"/>
    </row>
    <row r="925" spans="1:14" x14ac:dyDescent="0.25">
      <c r="A925"/>
      <c r="B925"/>
      <c r="D925"/>
      <c r="F925"/>
      <c r="H925"/>
      <c r="J925"/>
      <c r="L925"/>
      <c r="N925"/>
    </row>
    <row r="926" spans="1:14" x14ac:dyDescent="0.25">
      <c r="A926"/>
      <c r="B926"/>
      <c r="D926"/>
      <c r="F926"/>
      <c r="H926"/>
      <c r="J926"/>
      <c r="L926"/>
      <c r="N926"/>
    </row>
    <row r="927" spans="1:14" x14ac:dyDescent="0.25">
      <c r="A927"/>
      <c r="B927"/>
      <c r="D927"/>
      <c r="F927"/>
      <c r="H927"/>
      <c r="J927"/>
      <c r="L927"/>
      <c r="N927"/>
    </row>
    <row r="928" spans="1:14" x14ac:dyDescent="0.25">
      <c r="A928"/>
      <c r="B928"/>
      <c r="D928"/>
      <c r="F928"/>
      <c r="H928"/>
      <c r="J928"/>
      <c r="L928"/>
      <c r="N928"/>
    </row>
    <row r="929" spans="1:14" x14ac:dyDescent="0.25">
      <c r="A929"/>
      <c r="B929"/>
      <c r="D929"/>
      <c r="F929"/>
      <c r="H929"/>
      <c r="J929"/>
      <c r="L929"/>
      <c r="N929"/>
    </row>
    <row r="930" spans="1:14" x14ac:dyDescent="0.25">
      <c r="A930"/>
      <c r="B930"/>
      <c r="D930"/>
      <c r="F930"/>
      <c r="H930"/>
      <c r="J930"/>
      <c r="L930"/>
      <c r="N930"/>
    </row>
    <row r="931" spans="1:14" x14ac:dyDescent="0.25">
      <c r="A931"/>
      <c r="B931"/>
      <c r="D931"/>
      <c r="F931"/>
      <c r="H931"/>
      <c r="J931"/>
      <c r="L931"/>
      <c r="N931"/>
    </row>
    <row r="932" spans="1:14" x14ac:dyDescent="0.25">
      <c r="A932"/>
      <c r="B932"/>
      <c r="D932"/>
      <c r="F932"/>
      <c r="H932"/>
      <c r="J932"/>
      <c r="L932"/>
      <c r="N932"/>
    </row>
    <row r="933" spans="1:14" x14ac:dyDescent="0.25">
      <c r="A933"/>
      <c r="B933"/>
      <c r="D933"/>
      <c r="F933"/>
      <c r="H933"/>
      <c r="J933"/>
      <c r="L933"/>
      <c r="N933"/>
    </row>
    <row r="934" spans="1:14" x14ac:dyDescent="0.25">
      <c r="A934"/>
      <c r="B934"/>
      <c r="D934"/>
      <c r="F934"/>
      <c r="H934"/>
      <c r="J934"/>
      <c r="L934"/>
      <c r="N934"/>
    </row>
    <row r="935" spans="1:14" x14ac:dyDescent="0.25">
      <c r="A935"/>
      <c r="B935"/>
      <c r="D935"/>
      <c r="F935"/>
      <c r="H935"/>
      <c r="J935"/>
      <c r="L935"/>
      <c r="N935"/>
    </row>
    <row r="936" spans="1:14" x14ac:dyDescent="0.25">
      <c r="A936"/>
      <c r="B936"/>
      <c r="D936"/>
      <c r="F936"/>
      <c r="H936"/>
      <c r="J936"/>
      <c r="L936"/>
      <c r="N936"/>
    </row>
    <row r="937" spans="1:14" x14ac:dyDescent="0.25">
      <c r="A937"/>
      <c r="B937"/>
      <c r="D937"/>
      <c r="F937"/>
      <c r="H937"/>
      <c r="J937"/>
      <c r="L937"/>
      <c r="N937"/>
    </row>
    <row r="938" spans="1:14" x14ac:dyDescent="0.25">
      <c r="A938"/>
      <c r="B938"/>
      <c r="D938"/>
      <c r="F938"/>
      <c r="H938"/>
      <c r="J938"/>
      <c r="L938"/>
      <c r="N938"/>
    </row>
    <row r="939" spans="1:14" x14ac:dyDescent="0.25">
      <c r="A939"/>
      <c r="B939"/>
      <c r="D939"/>
      <c r="F939"/>
      <c r="H939"/>
      <c r="J939"/>
      <c r="L939"/>
      <c r="N939"/>
    </row>
    <row r="940" spans="1:14" x14ac:dyDescent="0.25">
      <c r="A940"/>
      <c r="B940"/>
      <c r="D940"/>
      <c r="F940"/>
      <c r="H940"/>
      <c r="J940"/>
      <c r="L940"/>
      <c r="N940"/>
    </row>
    <row r="941" spans="1:14" x14ac:dyDescent="0.25">
      <c r="A941"/>
      <c r="B941"/>
      <c r="D941"/>
      <c r="F941"/>
      <c r="H941"/>
      <c r="J941"/>
      <c r="L941"/>
      <c r="N941"/>
    </row>
    <row r="942" spans="1:14" x14ac:dyDescent="0.25">
      <c r="A942"/>
      <c r="B942"/>
      <c r="D942"/>
      <c r="F942"/>
      <c r="H942"/>
      <c r="J942"/>
      <c r="L942"/>
      <c r="N942"/>
    </row>
    <row r="943" spans="1:14" x14ac:dyDescent="0.25">
      <c r="A943"/>
      <c r="B943"/>
      <c r="D943"/>
      <c r="F943"/>
      <c r="H943"/>
      <c r="J943"/>
      <c r="L943"/>
      <c r="N943"/>
    </row>
    <row r="944" spans="1:14" x14ac:dyDescent="0.25">
      <c r="A944"/>
      <c r="B944"/>
      <c r="D944"/>
      <c r="F944"/>
      <c r="H944"/>
      <c r="J944"/>
      <c r="L944"/>
      <c r="N944"/>
    </row>
    <row r="945" spans="1:14" x14ac:dyDescent="0.25">
      <c r="A945"/>
      <c r="B945"/>
      <c r="D945"/>
      <c r="F945"/>
      <c r="H945"/>
      <c r="J945"/>
      <c r="L945"/>
      <c r="N945"/>
    </row>
    <row r="946" spans="1:14" x14ac:dyDescent="0.25">
      <c r="A946"/>
      <c r="B946"/>
      <c r="D946"/>
      <c r="F946"/>
      <c r="H946"/>
      <c r="J946"/>
      <c r="L946"/>
      <c r="N946"/>
    </row>
    <row r="947" spans="1:14" x14ac:dyDescent="0.25">
      <c r="A947"/>
      <c r="B947"/>
      <c r="D947"/>
      <c r="F947"/>
      <c r="H947"/>
      <c r="J947"/>
      <c r="L947"/>
      <c r="N947"/>
    </row>
    <row r="948" spans="1:14" x14ac:dyDescent="0.25">
      <c r="A948"/>
      <c r="B948"/>
      <c r="D948"/>
      <c r="F948"/>
      <c r="H948"/>
      <c r="J948"/>
      <c r="L948"/>
      <c r="N948"/>
    </row>
    <row r="949" spans="1:14" x14ac:dyDescent="0.25">
      <c r="A949"/>
      <c r="B949"/>
      <c r="D949"/>
      <c r="F949"/>
      <c r="H949"/>
      <c r="J949"/>
      <c r="L949"/>
      <c r="N949"/>
    </row>
    <row r="950" spans="1:14" x14ac:dyDescent="0.25">
      <c r="A950"/>
      <c r="B950"/>
      <c r="D950"/>
      <c r="F950"/>
      <c r="H950"/>
      <c r="J950"/>
      <c r="L950"/>
      <c r="N950"/>
    </row>
    <row r="951" spans="1:14" x14ac:dyDescent="0.25">
      <c r="A951"/>
      <c r="B951"/>
      <c r="D951"/>
      <c r="F951"/>
      <c r="H951"/>
      <c r="J951"/>
      <c r="L951"/>
      <c r="N951"/>
    </row>
    <row r="952" spans="1:14" x14ac:dyDescent="0.25">
      <c r="A952"/>
      <c r="B952"/>
      <c r="D952"/>
      <c r="F952"/>
      <c r="H952"/>
      <c r="J952"/>
      <c r="L952"/>
      <c r="N952"/>
    </row>
    <row r="953" spans="1:14" x14ac:dyDescent="0.25">
      <c r="A953"/>
      <c r="B953"/>
      <c r="D953"/>
      <c r="F953"/>
      <c r="H953"/>
      <c r="J953"/>
      <c r="L953"/>
      <c r="N953"/>
    </row>
    <row r="954" spans="1:14" x14ac:dyDescent="0.25">
      <c r="A954"/>
      <c r="B954"/>
      <c r="D954"/>
      <c r="F954"/>
      <c r="H954"/>
      <c r="J954"/>
      <c r="L954"/>
      <c r="N954"/>
    </row>
    <row r="955" spans="1:14" x14ac:dyDescent="0.25">
      <c r="A955"/>
      <c r="B955"/>
      <c r="D955"/>
      <c r="F955"/>
      <c r="H955"/>
      <c r="J955"/>
      <c r="L955"/>
      <c r="N955"/>
    </row>
    <row r="956" spans="1:14" x14ac:dyDescent="0.25">
      <c r="A956"/>
      <c r="B956"/>
      <c r="D956"/>
      <c r="F956"/>
      <c r="H956"/>
      <c r="J956"/>
      <c r="L956"/>
      <c r="N956"/>
    </row>
    <row r="957" spans="1:14" x14ac:dyDescent="0.25">
      <c r="A957"/>
      <c r="B957"/>
      <c r="D957"/>
      <c r="F957"/>
      <c r="H957"/>
      <c r="J957"/>
      <c r="L957"/>
      <c r="N957"/>
    </row>
    <row r="958" spans="1:14" x14ac:dyDescent="0.25">
      <c r="A958"/>
      <c r="B958"/>
      <c r="D958"/>
      <c r="F958"/>
      <c r="H958"/>
      <c r="J958"/>
      <c r="L958"/>
      <c r="N958"/>
    </row>
    <row r="959" spans="1:14" x14ac:dyDescent="0.25">
      <c r="A959"/>
      <c r="B959"/>
      <c r="D959"/>
      <c r="F959"/>
      <c r="H959"/>
      <c r="J959"/>
      <c r="L959"/>
      <c r="N959"/>
    </row>
    <row r="960" spans="1:14" x14ac:dyDescent="0.25">
      <c r="A960"/>
      <c r="B960"/>
      <c r="D960"/>
      <c r="F960"/>
      <c r="H960"/>
      <c r="J960"/>
      <c r="L960"/>
      <c r="N960"/>
    </row>
    <row r="961" spans="1:14" x14ac:dyDescent="0.25">
      <c r="A961"/>
      <c r="B961"/>
      <c r="D961"/>
      <c r="F961"/>
      <c r="H961"/>
      <c r="J961"/>
      <c r="L961"/>
      <c r="N961"/>
    </row>
    <row r="962" spans="1:14" x14ac:dyDescent="0.25">
      <c r="A962"/>
      <c r="B962"/>
      <c r="D962"/>
      <c r="F962"/>
      <c r="H962"/>
      <c r="J962"/>
      <c r="L962"/>
      <c r="N962"/>
    </row>
    <row r="963" spans="1:14" x14ac:dyDescent="0.25">
      <c r="A963"/>
      <c r="B963"/>
      <c r="D963"/>
      <c r="F963"/>
      <c r="H963"/>
      <c r="J963"/>
      <c r="L963"/>
      <c r="N963"/>
    </row>
    <row r="964" spans="1:14" x14ac:dyDescent="0.25">
      <c r="A964"/>
      <c r="B964"/>
      <c r="D964"/>
      <c r="F964"/>
      <c r="H964"/>
      <c r="J964"/>
      <c r="L964"/>
      <c r="N964"/>
    </row>
    <row r="965" spans="1:14" x14ac:dyDescent="0.25">
      <c r="A965"/>
      <c r="B965"/>
      <c r="D965"/>
      <c r="F965"/>
      <c r="H965"/>
      <c r="J965"/>
      <c r="L965"/>
      <c r="N965"/>
    </row>
    <row r="966" spans="1:14" x14ac:dyDescent="0.25">
      <c r="A966"/>
      <c r="B966"/>
      <c r="D966"/>
      <c r="F966"/>
      <c r="H966"/>
      <c r="J966"/>
      <c r="L966"/>
      <c r="N966"/>
    </row>
    <row r="967" spans="1:14" x14ac:dyDescent="0.25">
      <c r="A967"/>
      <c r="B967"/>
      <c r="D967"/>
      <c r="F967"/>
      <c r="H967"/>
      <c r="J967"/>
      <c r="L967"/>
      <c r="N967"/>
    </row>
    <row r="968" spans="1:14" x14ac:dyDescent="0.25">
      <c r="A968"/>
      <c r="B968"/>
      <c r="D968"/>
      <c r="F968"/>
      <c r="H968"/>
      <c r="J968"/>
      <c r="L968"/>
      <c r="N968"/>
    </row>
    <row r="969" spans="1:14" x14ac:dyDescent="0.25">
      <c r="A969"/>
      <c r="B969"/>
      <c r="D969"/>
      <c r="F969"/>
      <c r="H969"/>
      <c r="J969"/>
      <c r="L969"/>
      <c r="N969"/>
    </row>
    <row r="970" spans="1:14" x14ac:dyDescent="0.25">
      <c r="A970"/>
      <c r="B970"/>
      <c r="D970"/>
      <c r="F970"/>
      <c r="H970"/>
      <c r="J970"/>
      <c r="L970"/>
      <c r="N970"/>
    </row>
    <row r="971" spans="1:14" x14ac:dyDescent="0.25">
      <c r="A971"/>
      <c r="B971"/>
      <c r="D971"/>
      <c r="F971"/>
      <c r="H971"/>
      <c r="J971"/>
      <c r="L971"/>
      <c r="N971"/>
    </row>
    <row r="972" spans="1:14" x14ac:dyDescent="0.25">
      <c r="A972"/>
      <c r="B972"/>
      <c r="D972"/>
      <c r="F972"/>
      <c r="H972"/>
      <c r="J972"/>
      <c r="L972"/>
      <c r="N972"/>
    </row>
    <row r="973" spans="1:14" x14ac:dyDescent="0.25">
      <c r="A973"/>
      <c r="B973"/>
      <c r="D973"/>
      <c r="F973"/>
      <c r="H973"/>
      <c r="J973"/>
      <c r="L973"/>
      <c r="N973"/>
    </row>
    <row r="974" spans="1:14" x14ac:dyDescent="0.25">
      <c r="A974"/>
      <c r="B974"/>
      <c r="D974"/>
      <c r="F974"/>
      <c r="H974"/>
      <c r="J974"/>
      <c r="L974"/>
      <c r="N974"/>
    </row>
    <row r="975" spans="1:14" x14ac:dyDescent="0.25">
      <c r="A975"/>
      <c r="B975"/>
      <c r="D975"/>
      <c r="F975"/>
      <c r="H975"/>
      <c r="J975"/>
      <c r="L975"/>
      <c r="N975"/>
    </row>
    <row r="976" spans="1:14" x14ac:dyDescent="0.25">
      <c r="A976"/>
      <c r="B976"/>
      <c r="D976"/>
      <c r="F976"/>
      <c r="H976"/>
      <c r="J976"/>
      <c r="L976"/>
      <c r="N976"/>
    </row>
    <row r="977" spans="1:14" x14ac:dyDescent="0.25">
      <c r="A977"/>
      <c r="B977"/>
      <c r="D977"/>
      <c r="F977"/>
      <c r="H977"/>
      <c r="J977"/>
      <c r="L977"/>
      <c r="N977"/>
    </row>
    <row r="978" spans="1:14" x14ac:dyDescent="0.25">
      <c r="A978"/>
      <c r="B978"/>
      <c r="D978"/>
      <c r="F978"/>
      <c r="H978"/>
      <c r="J978"/>
      <c r="L978"/>
      <c r="N978"/>
    </row>
    <row r="979" spans="1:14" x14ac:dyDescent="0.25">
      <c r="A979"/>
      <c r="B979"/>
      <c r="D979"/>
      <c r="F979"/>
      <c r="H979"/>
      <c r="J979"/>
      <c r="L979"/>
      <c r="N979"/>
    </row>
    <row r="980" spans="1:14" x14ac:dyDescent="0.25">
      <c r="A980"/>
      <c r="B980"/>
      <c r="D980"/>
      <c r="F980"/>
      <c r="H980"/>
      <c r="J980"/>
      <c r="L980"/>
      <c r="N980"/>
    </row>
    <row r="981" spans="1:14" x14ac:dyDescent="0.25">
      <c r="A981"/>
      <c r="B981"/>
      <c r="D981"/>
      <c r="F981"/>
      <c r="H981"/>
      <c r="J981"/>
      <c r="L981"/>
      <c r="N981"/>
    </row>
    <row r="982" spans="1:14" x14ac:dyDescent="0.25">
      <c r="A982"/>
      <c r="B982"/>
      <c r="D982"/>
      <c r="F982"/>
      <c r="H982"/>
      <c r="J982"/>
      <c r="L982"/>
      <c r="N982"/>
    </row>
    <row r="983" spans="1:14" x14ac:dyDescent="0.25">
      <c r="A983"/>
      <c r="B983"/>
      <c r="D983"/>
      <c r="F983"/>
      <c r="H983"/>
      <c r="J983"/>
      <c r="L983"/>
      <c r="N983"/>
    </row>
    <row r="984" spans="1:14" x14ac:dyDescent="0.25">
      <c r="A984"/>
      <c r="B984"/>
      <c r="D984"/>
      <c r="F984"/>
      <c r="H984"/>
      <c r="J984"/>
      <c r="L984"/>
      <c r="N984"/>
    </row>
    <row r="985" spans="1:14" x14ac:dyDescent="0.25">
      <c r="A985"/>
      <c r="B985"/>
      <c r="D985"/>
      <c r="F985"/>
      <c r="H985"/>
      <c r="J985"/>
      <c r="L985"/>
      <c r="N985"/>
    </row>
    <row r="986" spans="1:14" x14ac:dyDescent="0.25">
      <c r="A986"/>
      <c r="B986"/>
      <c r="D986"/>
      <c r="F986"/>
      <c r="H986"/>
      <c r="J986"/>
      <c r="L986"/>
      <c r="N986"/>
    </row>
    <row r="987" spans="1:14" x14ac:dyDescent="0.25">
      <c r="A987"/>
      <c r="B987"/>
      <c r="D987"/>
      <c r="F987"/>
      <c r="H987"/>
      <c r="J987"/>
      <c r="L987"/>
      <c r="N987"/>
    </row>
    <row r="988" spans="1:14" x14ac:dyDescent="0.25">
      <c r="A988"/>
      <c r="B988"/>
      <c r="D988"/>
      <c r="F988"/>
      <c r="H988"/>
      <c r="J988"/>
      <c r="L988"/>
      <c r="N988"/>
    </row>
    <row r="989" spans="1:14" x14ac:dyDescent="0.25">
      <c r="A989"/>
      <c r="B989"/>
      <c r="D989"/>
      <c r="F989"/>
      <c r="H989"/>
      <c r="J989"/>
      <c r="L989"/>
      <c r="N989"/>
    </row>
    <row r="990" spans="1:14" x14ac:dyDescent="0.25">
      <c r="A990"/>
      <c r="B990"/>
      <c r="D990"/>
      <c r="F990"/>
      <c r="H990"/>
      <c r="J990"/>
      <c r="L990"/>
      <c r="N990"/>
    </row>
    <row r="991" spans="1:14" x14ac:dyDescent="0.25">
      <c r="A991"/>
      <c r="B991"/>
      <c r="D991"/>
      <c r="F991"/>
      <c r="H991"/>
      <c r="J991"/>
      <c r="L991"/>
      <c r="N991"/>
    </row>
    <row r="992" spans="1:14" x14ac:dyDescent="0.25">
      <c r="A992"/>
      <c r="B992"/>
      <c r="D992"/>
      <c r="F992"/>
      <c r="H992"/>
      <c r="J992"/>
      <c r="L992"/>
      <c r="N992"/>
    </row>
    <row r="993" spans="1:14" x14ac:dyDescent="0.25">
      <c r="A993"/>
      <c r="B993"/>
      <c r="D993"/>
      <c r="F993"/>
      <c r="H993"/>
      <c r="J993"/>
      <c r="L993"/>
      <c r="N993"/>
    </row>
    <row r="994" spans="1:14" x14ac:dyDescent="0.25">
      <c r="A994"/>
      <c r="B994"/>
      <c r="D994"/>
      <c r="F994"/>
      <c r="H994"/>
      <c r="J994"/>
      <c r="L994"/>
      <c r="N994"/>
    </row>
    <row r="995" spans="1:14" x14ac:dyDescent="0.25">
      <c r="A995"/>
      <c r="B995"/>
      <c r="D995"/>
      <c r="F995"/>
      <c r="H995"/>
      <c r="J995"/>
      <c r="L995"/>
      <c r="N995"/>
    </row>
    <row r="996" spans="1:14" x14ac:dyDescent="0.25">
      <c r="A996"/>
      <c r="B996"/>
      <c r="D996"/>
      <c r="F996"/>
      <c r="H996"/>
      <c r="J996"/>
      <c r="L996"/>
      <c r="N996"/>
    </row>
    <row r="997" spans="1:14" x14ac:dyDescent="0.25">
      <c r="A997"/>
      <c r="B997"/>
      <c r="D997"/>
      <c r="F997"/>
      <c r="H997"/>
      <c r="J997"/>
      <c r="L997"/>
      <c r="N997"/>
    </row>
    <row r="998" spans="1:14" x14ac:dyDescent="0.25">
      <c r="A998"/>
      <c r="B998"/>
      <c r="D998"/>
      <c r="F998"/>
      <c r="H998"/>
      <c r="J998"/>
      <c r="L998"/>
      <c r="N998"/>
    </row>
    <row r="999" spans="1:14" x14ac:dyDescent="0.25">
      <c r="A999"/>
      <c r="B999"/>
      <c r="D999"/>
      <c r="F999"/>
      <c r="H999"/>
      <c r="J999"/>
      <c r="L999"/>
      <c r="N999"/>
    </row>
    <row r="1000" spans="1:14" x14ac:dyDescent="0.25">
      <c r="A1000"/>
      <c r="B1000"/>
      <c r="D1000"/>
      <c r="F1000"/>
      <c r="H1000"/>
      <c r="J1000"/>
      <c r="L1000"/>
      <c r="N1000"/>
    </row>
    <row r="1001" spans="1:14" x14ac:dyDescent="0.25">
      <c r="A1001"/>
      <c r="B1001"/>
      <c r="D1001"/>
      <c r="F1001"/>
      <c r="H1001"/>
      <c r="J1001"/>
      <c r="L1001"/>
      <c r="N1001"/>
    </row>
    <row r="1002" spans="1:14" x14ac:dyDescent="0.25">
      <c r="A1002"/>
      <c r="B1002"/>
      <c r="D1002"/>
      <c r="F1002"/>
      <c r="H1002"/>
      <c r="J1002"/>
      <c r="L1002"/>
      <c r="N1002"/>
    </row>
    <row r="1003" spans="1:14" x14ac:dyDescent="0.25">
      <c r="A1003"/>
      <c r="B1003"/>
      <c r="D1003"/>
      <c r="F1003"/>
      <c r="H1003"/>
      <c r="J1003"/>
      <c r="L1003"/>
      <c r="N1003"/>
    </row>
    <row r="1004" spans="1:14" x14ac:dyDescent="0.25">
      <c r="A1004"/>
      <c r="B1004"/>
      <c r="D1004"/>
      <c r="F1004"/>
      <c r="H1004"/>
      <c r="J1004"/>
      <c r="L1004"/>
      <c r="N1004"/>
    </row>
    <row r="1005" spans="1:14" x14ac:dyDescent="0.25">
      <c r="A1005"/>
      <c r="B1005"/>
      <c r="D1005"/>
      <c r="F1005"/>
      <c r="H1005"/>
      <c r="J1005"/>
      <c r="L1005"/>
      <c r="N1005"/>
    </row>
    <row r="1006" spans="1:14" x14ac:dyDescent="0.25">
      <c r="A1006"/>
      <c r="B1006"/>
      <c r="D1006"/>
      <c r="F1006"/>
      <c r="H1006"/>
      <c r="J1006"/>
      <c r="L1006"/>
      <c r="N1006"/>
    </row>
    <row r="1007" spans="1:14" x14ac:dyDescent="0.25">
      <c r="A1007"/>
      <c r="B1007"/>
      <c r="D1007"/>
      <c r="F1007"/>
      <c r="H1007"/>
      <c r="J1007"/>
      <c r="L1007"/>
      <c r="N1007"/>
    </row>
    <row r="1008" spans="1:14" x14ac:dyDescent="0.25">
      <c r="A1008"/>
      <c r="B1008"/>
      <c r="D1008"/>
      <c r="F1008"/>
      <c r="H1008"/>
      <c r="J1008"/>
      <c r="L1008"/>
      <c r="N1008"/>
    </row>
    <row r="1009" spans="1:14" x14ac:dyDescent="0.25">
      <c r="A1009"/>
      <c r="B1009"/>
      <c r="D1009"/>
      <c r="F1009"/>
      <c r="H1009"/>
      <c r="J1009"/>
      <c r="L1009"/>
      <c r="N1009"/>
    </row>
    <row r="1010" spans="1:14" x14ac:dyDescent="0.25">
      <c r="A1010"/>
      <c r="B1010"/>
      <c r="D1010"/>
      <c r="F1010"/>
      <c r="H1010"/>
      <c r="J1010"/>
      <c r="L1010"/>
      <c r="N1010"/>
    </row>
    <row r="1011" spans="1:14" x14ac:dyDescent="0.25">
      <c r="A1011"/>
      <c r="B1011"/>
      <c r="D1011"/>
      <c r="F1011"/>
      <c r="H1011"/>
      <c r="J1011"/>
      <c r="L1011"/>
      <c r="N1011"/>
    </row>
    <row r="1012" spans="1:14" x14ac:dyDescent="0.25">
      <c r="A1012"/>
      <c r="B1012"/>
      <c r="D1012"/>
      <c r="F1012"/>
      <c r="H1012"/>
      <c r="J1012"/>
      <c r="L1012"/>
      <c r="N1012"/>
    </row>
    <row r="1013" spans="1:14" x14ac:dyDescent="0.25">
      <c r="A1013"/>
      <c r="B1013"/>
      <c r="D1013"/>
      <c r="F1013"/>
      <c r="H1013"/>
      <c r="J1013"/>
      <c r="L1013"/>
      <c r="N1013"/>
    </row>
    <row r="1014" spans="1:14" x14ac:dyDescent="0.25">
      <c r="A1014"/>
      <c r="B1014"/>
      <c r="D1014"/>
      <c r="F1014"/>
      <c r="H1014"/>
      <c r="J1014"/>
      <c r="L1014"/>
      <c r="N1014"/>
    </row>
    <row r="1015" spans="1:14" x14ac:dyDescent="0.25">
      <c r="A1015"/>
      <c r="B1015"/>
      <c r="D1015"/>
      <c r="F1015"/>
      <c r="H1015"/>
      <c r="J1015"/>
      <c r="L1015"/>
      <c r="N1015"/>
    </row>
    <row r="1016" spans="1:14" x14ac:dyDescent="0.25">
      <c r="A1016"/>
      <c r="B1016"/>
      <c r="D1016"/>
      <c r="F1016"/>
      <c r="H1016"/>
      <c r="J1016"/>
      <c r="L1016"/>
      <c r="N1016"/>
    </row>
    <row r="1017" spans="1:14" x14ac:dyDescent="0.25">
      <c r="A1017"/>
      <c r="B1017"/>
      <c r="D1017"/>
      <c r="F1017"/>
      <c r="H1017"/>
      <c r="J1017"/>
      <c r="L1017"/>
      <c r="N1017"/>
    </row>
    <row r="1018" spans="1:14" x14ac:dyDescent="0.25">
      <c r="A1018"/>
      <c r="B1018"/>
      <c r="D1018"/>
      <c r="F1018"/>
      <c r="H1018"/>
      <c r="J1018"/>
      <c r="L1018"/>
      <c r="N1018"/>
    </row>
    <row r="1019" spans="1:14" x14ac:dyDescent="0.25">
      <c r="A1019"/>
      <c r="B1019"/>
      <c r="D1019"/>
      <c r="F1019"/>
      <c r="H1019"/>
      <c r="J1019"/>
      <c r="L1019"/>
      <c r="N1019"/>
    </row>
    <row r="1020" spans="1:14" x14ac:dyDescent="0.25">
      <c r="A1020"/>
      <c r="B1020"/>
      <c r="D1020"/>
      <c r="F1020"/>
      <c r="H1020"/>
      <c r="J1020"/>
      <c r="L1020"/>
      <c r="N1020"/>
    </row>
    <row r="1021" spans="1:14" x14ac:dyDescent="0.25">
      <c r="A1021"/>
      <c r="B1021"/>
      <c r="D1021"/>
      <c r="F1021"/>
      <c r="H1021"/>
      <c r="J1021"/>
      <c r="L1021"/>
      <c r="N1021"/>
    </row>
    <row r="1022" spans="1:14" x14ac:dyDescent="0.25">
      <c r="A1022"/>
      <c r="B1022"/>
      <c r="D1022"/>
      <c r="F1022"/>
      <c r="H1022"/>
      <c r="J1022"/>
      <c r="L1022"/>
      <c r="N1022"/>
    </row>
    <row r="1023" spans="1:14" x14ac:dyDescent="0.25">
      <c r="A1023"/>
      <c r="B1023"/>
      <c r="D1023"/>
      <c r="F1023"/>
      <c r="H1023"/>
      <c r="J1023"/>
      <c r="L1023"/>
      <c r="N1023"/>
    </row>
    <row r="1024" spans="1:14" x14ac:dyDescent="0.25">
      <c r="A1024"/>
      <c r="B1024"/>
      <c r="D1024"/>
      <c r="F1024"/>
      <c r="H1024"/>
      <c r="J1024"/>
      <c r="L1024"/>
      <c r="N1024"/>
    </row>
    <row r="1025" spans="1:14" x14ac:dyDescent="0.25">
      <c r="A1025"/>
      <c r="B1025"/>
      <c r="D1025"/>
      <c r="F1025"/>
      <c r="H1025"/>
      <c r="J1025"/>
      <c r="L1025"/>
      <c r="N1025"/>
    </row>
    <row r="1026" spans="1:14" x14ac:dyDescent="0.25">
      <c r="A1026"/>
      <c r="B1026"/>
      <c r="D1026"/>
      <c r="F1026"/>
      <c r="H1026"/>
      <c r="J1026"/>
      <c r="L1026"/>
      <c r="N1026"/>
    </row>
    <row r="1027" spans="1:14" x14ac:dyDescent="0.25">
      <c r="A1027"/>
      <c r="B1027"/>
      <c r="D1027"/>
      <c r="F1027"/>
      <c r="H1027"/>
      <c r="J1027"/>
      <c r="L1027"/>
      <c r="N1027"/>
    </row>
    <row r="1028" spans="1:14" x14ac:dyDescent="0.25">
      <c r="A1028"/>
      <c r="B1028"/>
      <c r="D1028"/>
      <c r="F1028"/>
      <c r="H1028"/>
      <c r="J1028"/>
      <c r="L1028"/>
      <c r="N1028"/>
    </row>
    <row r="1029" spans="1:14" x14ac:dyDescent="0.25">
      <c r="A1029"/>
      <c r="B1029"/>
      <c r="D1029"/>
      <c r="F1029"/>
      <c r="H1029"/>
      <c r="J1029"/>
      <c r="L1029"/>
      <c r="N1029"/>
    </row>
    <row r="1030" spans="1:14" x14ac:dyDescent="0.25">
      <c r="A1030"/>
      <c r="B1030"/>
      <c r="D1030"/>
      <c r="F1030"/>
      <c r="H1030"/>
      <c r="J1030"/>
      <c r="L1030"/>
      <c r="N1030"/>
    </row>
    <row r="1031" spans="1:14" x14ac:dyDescent="0.25">
      <c r="A1031"/>
      <c r="B1031"/>
      <c r="D1031"/>
      <c r="F1031"/>
      <c r="H1031"/>
      <c r="J1031"/>
      <c r="L1031"/>
      <c r="N1031"/>
    </row>
    <row r="1032" spans="1:14" x14ac:dyDescent="0.25">
      <c r="A1032"/>
      <c r="B1032"/>
      <c r="D1032"/>
      <c r="F1032"/>
      <c r="H1032"/>
      <c r="J1032"/>
      <c r="L1032"/>
      <c r="N1032"/>
    </row>
    <row r="1033" spans="1:14" x14ac:dyDescent="0.25">
      <c r="A1033"/>
      <c r="B1033"/>
      <c r="D1033"/>
      <c r="F1033"/>
      <c r="H1033"/>
      <c r="J1033"/>
      <c r="L1033"/>
      <c r="N1033"/>
    </row>
    <row r="1034" spans="1:14" x14ac:dyDescent="0.25">
      <c r="A1034"/>
      <c r="B1034"/>
      <c r="D1034"/>
      <c r="F1034"/>
      <c r="H1034"/>
      <c r="J1034"/>
      <c r="L1034"/>
      <c r="N1034"/>
    </row>
    <row r="1035" spans="1:14" x14ac:dyDescent="0.25">
      <c r="A1035"/>
      <c r="B1035"/>
      <c r="D1035"/>
      <c r="F1035"/>
      <c r="H1035"/>
      <c r="J1035"/>
      <c r="L1035"/>
      <c r="N1035"/>
    </row>
    <row r="1036" spans="1:14" x14ac:dyDescent="0.25">
      <c r="A1036"/>
      <c r="B1036"/>
      <c r="D1036"/>
      <c r="F1036"/>
      <c r="H1036"/>
      <c r="J1036"/>
      <c r="L1036"/>
      <c r="N1036"/>
    </row>
    <row r="1037" spans="1:14" x14ac:dyDescent="0.25">
      <c r="A1037"/>
      <c r="B1037"/>
      <c r="D1037"/>
      <c r="F1037"/>
      <c r="H1037"/>
      <c r="J1037"/>
      <c r="L1037"/>
      <c r="N1037"/>
    </row>
    <row r="1038" spans="1:14" x14ac:dyDescent="0.25">
      <c r="A1038"/>
      <c r="B1038"/>
      <c r="D1038"/>
      <c r="F1038"/>
      <c r="H1038"/>
      <c r="J1038"/>
      <c r="L1038"/>
      <c r="N1038"/>
    </row>
    <row r="1039" spans="1:14" x14ac:dyDescent="0.25">
      <c r="A1039"/>
      <c r="B1039"/>
      <c r="D1039"/>
      <c r="F1039"/>
      <c r="H1039"/>
      <c r="J1039"/>
      <c r="L1039"/>
      <c r="N1039"/>
    </row>
    <row r="1040" spans="1:14" x14ac:dyDescent="0.25">
      <c r="A1040"/>
      <c r="B1040"/>
      <c r="D1040"/>
      <c r="F1040"/>
      <c r="H1040"/>
      <c r="J1040"/>
      <c r="L1040"/>
      <c r="N1040"/>
    </row>
    <row r="1041" spans="1:14" x14ac:dyDescent="0.25">
      <c r="A1041"/>
      <c r="B1041"/>
      <c r="D1041"/>
      <c r="F1041"/>
      <c r="H1041"/>
      <c r="J1041"/>
      <c r="L1041"/>
      <c r="N1041"/>
    </row>
    <row r="1042" spans="1:14" x14ac:dyDescent="0.25">
      <c r="A1042"/>
      <c r="B1042"/>
      <c r="D1042"/>
      <c r="F1042"/>
      <c r="H1042"/>
      <c r="J1042"/>
      <c r="L1042"/>
      <c r="N1042"/>
    </row>
    <row r="1043" spans="1:14" x14ac:dyDescent="0.25">
      <c r="A1043"/>
      <c r="B1043"/>
      <c r="D1043"/>
      <c r="F1043"/>
      <c r="H1043"/>
      <c r="J1043"/>
      <c r="L1043"/>
      <c r="N1043"/>
    </row>
    <row r="1044" spans="1:14" x14ac:dyDescent="0.25">
      <c r="A1044"/>
      <c r="B1044"/>
      <c r="D1044"/>
      <c r="F1044"/>
      <c r="H1044"/>
      <c r="J1044"/>
      <c r="L1044"/>
      <c r="N1044"/>
    </row>
    <row r="1045" spans="1:14" x14ac:dyDescent="0.25">
      <c r="A1045"/>
      <c r="B1045"/>
      <c r="D1045"/>
      <c r="F1045"/>
      <c r="H1045"/>
      <c r="J1045"/>
      <c r="L1045"/>
      <c r="N1045"/>
    </row>
    <row r="1046" spans="1:14" x14ac:dyDescent="0.25">
      <c r="A1046"/>
      <c r="B1046"/>
      <c r="D1046"/>
      <c r="F1046"/>
      <c r="H1046"/>
      <c r="J1046"/>
      <c r="L1046"/>
      <c r="N1046"/>
    </row>
    <row r="1047" spans="1:14" x14ac:dyDescent="0.25">
      <c r="A1047"/>
      <c r="B1047"/>
      <c r="D1047"/>
      <c r="F1047"/>
      <c r="H1047"/>
      <c r="J1047"/>
      <c r="L1047"/>
      <c r="N1047"/>
    </row>
    <row r="1048" spans="1:14" x14ac:dyDescent="0.25">
      <c r="A1048"/>
      <c r="B1048"/>
      <c r="D1048"/>
      <c r="F1048"/>
      <c r="H1048"/>
      <c r="J1048"/>
      <c r="L1048"/>
      <c r="N1048"/>
    </row>
    <row r="1049" spans="1:14" x14ac:dyDescent="0.25">
      <c r="A1049"/>
      <c r="B1049"/>
      <c r="D1049"/>
      <c r="F1049"/>
      <c r="H1049"/>
      <c r="J1049"/>
      <c r="L1049"/>
      <c r="N1049"/>
    </row>
    <row r="1050" spans="1:14" x14ac:dyDescent="0.25">
      <c r="A1050"/>
      <c r="B1050"/>
      <c r="D1050"/>
      <c r="F1050"/>
      <c r="H1050"/>
      <c r="J1050"/>
      <c r="L1050"/>
      <c r="N1050"/>
    </row>
    <row r="1051" spans="1:14" x14ac:dyDescent="0.25">
      <c r="A1051"/>
      <c r="B1051"/>
      <c r="D1051"/>
      <c r="F1051"/>
      <c r="H1051"/>
      <c r="J1051"/>
      <c r="L1051"/>
      <c r="N1051"/>
    </row>
    <row r="1052" spans="1:14" x14ac:dyDescent="0.25">
      <c r="A1052"/>
      <c r="B1052"/>
      <c r="D1052"/>
      <c r="F1052"/>
      <c r="H1052"/>
      <c r="J1052"/>
      <c r="L1052"/>
      <c r="N1052"/>
    </row>
    <row r="1053" spans="1:14" x14ac:dyDescent="0.25">
      <c r="A1053"/>
      <c r="B1053"/>
      <c r="D1053"/>
      <c r="F1053"/>
      <c r="H1053"/>
      <c r="J1053"/>
      <c r="L1053"/>
      <c r="N1053"/>
    </row>
    <row r="1054" spans="1:14" x14ac:dyDescent="0.25">
      <c r="A1054"/>
      <c r="B1054"/>
      <c r="D1054"/>
      <c r="F1054"/>
      <c r="H1054"/>
      <c r="J1054"/>
      <c r="L1054"/>
      <c r="N1054"/>
    </row>
    <row r="1055" spans="1:14" x14ac:dyDescent="0.25">
      <c r="A1055"/>
      <c r="B1055"/>
      <c r="D1055"/>
      <c r="F1055"/>
      <c r="H1055"/>
      <c r="J1055"/>
      <c r="L1055"/>
      <c r="N1055"/>
    </row>
    <row r="1056" spans="1:14" x14ac:dyDescent="0.25">
      <c r="A1056"/>
      <c r="B1056"/>
      <c r="D1056"/>
      <c r="F1056"/>
      <c r="H1056"/>
      <c r="J1056"/>
      <c r="L1056"/>
      <c r="N1056"/>
    </row>
    <row r="1057" spans="1:14" x14ac:dyDescent="0.25">
      <c r="A1057"/>
      <c r="B1057"/>
      <c r="D1057"/>
      <c r="F1057"/>
      <c r="H1057"/>
      <c r="J1057"/>
      <c r="L1057"/>
      <c r="N1057"/>
    </row>
    <row r="1058" spans="1:14" x14ac:dyDescent="0.25">
      <c r="A1058"/>
      <c r="B1058"/>
      <c r="D1058"/>
      <c r="F1058"/>
      <c r="H1058"/>
      <c r="J1058"/>
      <c r="L1058"/>
      <c r="N1058"/>
    </row>
    <row r="1059" spans="1:14" x14ac:dyDescent="0.25">
      <c r="A1059"/>
      <c r="B1059"/>
      <c r="D1059"/>
      <c r="F1059"/>
      <c r="H1059"/>
      <c r="J1059"/>
      <c r="L1059"/>
      <c r="N1059"/>
    </row>
    <row r="1060" spans="1:14" x14ac:dyDescent="0.25">
      <c r="A1060"/>
      <c r="B1060"/>
      <c r="D1060"/>
      <c r="F1060"/>
      <c r="H1060"/>
      <c r="J1060"/>
      <c r="L1060"/>
      <c r="N1060"/>
    </row>
    <row r="1061" spans="1:14" x14ac:dyDescent="0.25">
      <c r="A1061"/>
      <c r="B1061"/>
      <c r="D1061"/>
      <c r="F1061"/>
      <c r="H1061"/>
      <c r="J1061"/>
      <c r="L1061"/>
      <c r="N1061"/>
    </row>
    <row r="1062" spans="1:14" x14ac:dyDescent="0.25">
      <c r="A1062"/>
      <c r="B1062"/>
      <c r="D1062"/>
      <c r="F1062"/>
      <c r="H1062"/>
      <c r="J1062"/>
      <c r="L1062"/>
      <c r="N1062"/>
    </row>
    <row r="1063" spans="1:14" x14ac:dyDescent="0.25">
      <c r="A1063"/>
      <c r="B1063"/>
      <c r="D1063"/>
      <c r="F1063"/>
      <c r="H1063"/>
      <c r="J1063"/>
      <c r="L1063"/>
      <c r="N1063"/>
    </row>
    <row r="1064" spans="1:14" x14ac:dyDescent="0.25">
      <c r="A1064"/>
      <c r="B1064"/>
      <c r="D1064"/>
      <c r="F1064"/>
      <c r="H1064"/>
      <c r="J1064"/>
      <c r="L1064"/>
      <c r="N1064"/>
    </row>
    <row r="1065" spans="1:14" x14ac:dyDescent="0.25">
      <c r="A1065"/>
      <c r="B1065"/>
      <c r="D1065"/>
      <c r="F1065"/>
      <c r="H1065"/>
      <c r="J1065"/>
      <c r="L1065"/>
      <c r="N1065"/>
    </row>
    <row r="1066" spans="1:14" x14ac:dyDescent="0.25">
      <c r="A1066"/>
      <c r="B1066"/>
      <c r="D1066"/>
      <c r="F1066"/>
      <c r="H1066"/>
      <c r="J1066"/>
      <c r="L1066"/>
      <c r="N1066"/>
    </row>
    <row r="1067" spans="1:14" x14ac:dyDescent="0.25">
      <c r="A1067"/>
      <c r="B1067"/>
      <c r="D1067"/>
      <c r="F1067"/>
      <c r="H1067"/>
      <c r="J1067"/>
      <c r="L1067"/>
      <c r="N1067"/>
    </row>
    <row r="1068" spans="1:14" x14ac:dyDescent="0.25">
      <c r="A1068"/>
      <c r="B1068"/>
      <c r="D1068"/>
      <c r="F1068"/>
      <c r="H1068"/>
      <c r="J1068"/>
      <c r="L1068"/>
      <c r="N1068"/>
    </row>
    <row r="1069" spans="1:14" x14ac:dyDescent="0.25">
      <c r="A1069"/>
      <c r="B1069"/>
      <c r="D1069"/>
      <c r="F1069"/>
      <c r="H1069"/>
      <c r="J1069"/>
      <c r="L1069"/>
      <c r="N1069"/>
    </row>
    <row r="1070" spans="1:14" x14ac:dyDescent="0.25">
      <c r="A1070"/>
      <c r="B1070"/>
      <c r="D1070"/>
      <c r="F1070"/>
      <c r="H1070"/>
      <c r="J1070"/>
      <c r="L1070"/>
      <c r="N1070"/>
    </row>
    <row r="1071" spans="1:14" x14ac:dyDescent="0.25">
      <c r="A1071"/>
      <c r="B1071"/>
      <c r="D1071"/>
      <c r="F1071"/>
      <c r="H1071"/>
      <c r="J1071"/>
      <c r="L1071"/>
      <c r="N1071"/>
    </row>
    <row r="1072" spans="1:14" x14ac:dyDescent="0.25">
      <c r="A1072"/>
      <c r="B1072"/>
      <c r="D1072"/>
      <c r="F1072"/>
      <c r="H1072"/>
      <c r="J1072"/>
      <c r="L1072"/>
      <c r="N1072"/>
    </row>
    <row r="1073" spans="1:14" x14ac:dyDescent="0.25">
      <c r="A1073"/>
      <c r="B1073"/>
      <c r="D1073"/>
      <c r="F1073"/>
      <c r="H1073"/>
      <c r="J1073"/>
      <c r="L1073"/>
      <c r="N1073"/>
    </row>
    <row r="1074" spans="1:14" x14ac:dyDescent="0.25">
      <c r="A1074"/>
      <c r="B1074"/>
      <c r="D1074"/>
      <c r="F1074"/>
      <c r="H1074"/>
      <c r="J1074"/>
      <c r="L1074"/>
      <c r="N1074"/>
    </row>
    <row r="1075" spans="1:14" x14ac:dyDescent="0.25">
      <c r="A1075"/>
      <c r="B1075"/>
      <c r="D1075"/>
      <c r="F1075"/>
      <c r="H1075"/>
      <c r="J1075"/>
      <c r="L1075"/>
      <c r="N1075"/>
    </row>
    <row r="1076" spans="1:14" x14ac:dyDescent="0.25">
      <c r="A1076"/>
      <c r="B1076"/>
      <c r="D1076"/>
      <c r="F1076"/>
      <c r="H1076"/>
      <c r="J1076"/>
      <c r="L1076"/>
      <c r="N1076"/>
    </row>
    <row r="1077" spans="1:14" x14ac:dyDescent="0.25">
      <c r="A1077"/>
      <c r="B1077"/>
      <c r="D1077"/>
      <c r="F1077"/>
      <c r="H1077"/>
      <c r="J1077"/>
      <c r="L1077"/>
      <c r="N1077"/>
    </row>
    <row r="1078" spans="1:14" x14ac:dyDescent="0.25">
      <c r="A1078"/>
      <c r="B1078"/>
      <c r="D1078"/>
      <c r="F1078"/>
      <c r="H1078"/>
      <c r="J1078"/>
      <c r="L1078"/>
      <c r="N1078"/>
    </row>
    <row r="1079" spans="1:14" x14ac:dyDescent="0.25">
      <c r="A1079"/>
      <c r="B1079"/>
      <c r="D1079"/>
      <c r="F1079"/>
      <c r="H1079"/>
      <c r="J1079"/>
      <c r="L1079"/>
      <c r="N1079"/>
    </row>
    <row r="1080" spans="1:14" x14ac:dyDescent="0.25">
      <c r="A1080"/>
      <c r="B1080"/>
      <c r="D1080"/>
      <c r="F1080"/>
      <c r="H1080"/>
      <c r="J1080"/>
      <c r="L1080"/>
      <c r="N1080"/>
    </row>
    <row r="1081" spans="1:14" x14ac:dyDescent="0.25">
      <c r="A1081"/>
      <c r="B1081"/>
      <c r="D1081"/>
      <c r="F1081"/>
      <c r="H1081"/>
      <c r="J1081"/>
      <c r="L1081"/>
      <c r="N1081"/>
    </row>
    <row r="1082" spans="1:14" x14ac:dyDescent="0.25">
      <c r="A1082"/>
      <c r="B1082"/>
      <c r="D1082"/>
      <c r="F1082"/>
      <c r="H1082"/>
      <c r="J1082"/>
      <c r="L1082"/>
      <c r="N1082"/>
    </row>
    <row r="1083" spans="1:14" x14ac:dyDescent="0.25">
      <c r="A1083"/>
      <c r="B1083"/>
      <c r="D1083"/>
      <c r="F1083"/>
      <c r="H1083"/>
      <c r="J1083"/>
      <c r="L1083"/>
      <c r="N1083"/>
    </row>
    <row r="1084" spans="1:14" x14ac:dyDescent="0.25">
      <c r="A1084"/>
      <c r="B1084"/>
      <c r="D1084"/>
      <c r="F1084"/>
      <c r="H1084"/>
      <c r="J1084"/>
      <c r="L1084"/>
      <c r="N1084"/>
    </row>
    <row r="1085" spans="1:14" x14ac:dyDescent="0.25">
      <c r="A1085"/>
      <c r="B1085"/>
      <c r="D1085"/>
      <c r="F1085"/>
      <c r="H1085"/>
      <c r="J1085"/>
      <c r="L1085"/>
      <c r="N1085"/>
    </row>
    <row r="1086" spans="1:14" x14ac:dyDescent="0.25">
      <c r="A1086"/>
      <c r="B1086"/>
      <c r="D1086"/>
      <c r="F1086"/>
      <c r="H1086"/>
      <c r="J1086"/>
      <c r="L1086"/>
      <c r="N1086"/>
    </row>
    <row r="1087" spans="1:14" x14ac:dyDescent="0.25">
      <c r="A1087"/>
      <c r="B1087"/>
      <c r="D1087"/>
      <c r="F1087"/>
      <c r="H1087"/>
      <c r="J1087"/>
      <c r="L1087"/>
      <c r="N1087"/>
    </row>
    <row r="1088" spans="1:14" x14ac:dyDescent="0.25">
      <c r="A1088"/>
      <c r="B1088"/>
      <c r="D1088"/>
      <c r="F1088"/>
      <c r="H1088"/>
      <c r="J1088"/>
      <c r="L1088"/>
      <c r="N1088"/>
    </row>
    <row r="1089" spans="1:14" x14ac:dyDescent="0.25">
      <c r="A1089"/>
      <c r="B1089"/>
      <c r="D1089"/>
      <c r="F1089"/>
      <c r="H1089"/>
      <c r="J1089"/>
      <c r="L1089"/>
      <c r="N1089"/>
    </row>
    <row r="1090" spans="1:14" x14ac:dyDescent="0.25">
      <c r="A1090"/>
      <c r="B1090"/>
      <c r="D1090"/>
      <c r="F1090"/>
      <c r="H1090"/>
      <c r="J1090"/>
      <c r="L1090"/>
      <c r="N1090"/>
    </row>
    <row r="1091" spans="1:14" x14ac:dyDescent="0.25">
      <c r="A1091"/>
      <c r="B1091"/>
      <c r="D1091"/>
      <c r="F1091"/>
      <c r="H1091"/>
      <c r="J1091"/>
      <c r="L1091"/>
      <c r="N1091"/>
    </row>
    <row r="1092" spans="1:14" x14ac:dyDescent="0.25">
      <c r="A1092"/>
      <c r="B1092"/>
      <c r="D1092"/>
      <c r="F1092"/>
      <c r="H1092"/>
      <c r="J1092"/>
      <c r="L1092"/>
      <c r="N1092"/>
    </row>
    <row r="1093" spans="1:14" x14ac:dyDescent="0.25">
      <c r="A1093"/>
      <c r="B1093"/>
      <c r="D1093"/>
      <c r="F1093"/>
      <c r="H1093"/>
      <c r="J1093"/>
      <c r="L1093"/>
      <c r="N1093"/>
    </row>
    <row r="1094" spans="1:14" x14ac:dyDescent="0.25">
      <c r="A1094"/>
      <c r="B1094"/>
      <c r="D1094"/>
      <c r="F1094"/>
      <c r="H1094"/>
      <c r="J1094"/>
      <c r="L1094"/>
      <c r="N1094"/>
    </row>
    <row r="1095" spans="1:14" x14ac:dyDescent="0.25">
      <c r="A1095"/>
      <c r="B1095"/>
      <c r="D1095"/>
      <c r="F1095"/>
      <c r="H1095"/>
      <c r="J1095"/>
      <c r="L1095"/>
      <c r="N1095"/>
    </row>
    <row r="1096" spans="1:14" x14ac:dyDescent="0.25">
      <c r="A1096"/>
      <c r="B1096"/>
      <c r="D1096"/>
      <c r="F1096"/>
      <c r="H1096"/>
      <c r="J1096"/>
      <c r="L1096"/>
      <c r="N1096"/>
    </row>
    <row r="1097" spans="1:14" x14ac:dyDescent="0.25">
      <c r="A1097"/>
      <c r="B1097"/>
      <c r="D1097"/>
      <c r="F1097"/>
      <c r="H1097"/>
      <c r="J1097"/>
      <c r="L1097"/>
      <c r="N1097"/>
    </row>
    <row r="1098" spans="1:14" x14ac:dyDescent="0.25">
      <c r="A1098"/>
      <c r="B1098"/>
      <c r="D1098"/>
      <c r="F1098"/>
      <c r="H1098"/>
      <c r="J1098"/>
      <c r="L1098"/>
      <c r="N1098"/>
    </row>
    <row r="1099" spans="1:14" x14ac:dyDescent="0.25">
      <c r="A1099"/>
      <c r="B1099"/>
      <c r="D1099"/>
      <c r="F1099"/>
      <c r="H1099"/>
      <c r="J1099"/>
      <c r="L1099"/>
      <c r="N1099"/>
    </row>
    <row r="1100" spans="1:14" x14ac:dyDescent="0.25">
      <c r="A1100"/>
      <c r="B1100"/>
      <c r="D1100"/>
      <c r="F1100"/>
      <c r="H1100"/>
      <c r="J1100"/>
      <c r="L1100"/>
      <c r="N1100"/>
    </row>
    <row r="1101" spans="1:14" x14ac:dyDescent="0.25">
      <c r="A1101"/>
      <c r="B1101"/>
      <c r="D1101"/>
      <c r="F1101"/>
      <c r="H1101"/>
      <c r="J1101"/>
      <c r="L1101"/>
      <c r="N1101"/>
    </row>
    <row r="1102" spans="1:14" x14ac:dyDescent="0.25">
      <c r="A1102"/>
      <c r="B1102"/>
      <c r="D1102"/>
      <c r="F1102"/>
      <c r="H1102"/>
      <c r="J1102"/>
      <c r="L1102"/>
      <c r="N1102"/>
    </row>
    <row r="1103" spans="1:14" x14ac:dyDescent="0.25">
      <c r="A1103"/>
      <c r="B1103"/>
      <c r="D1103"/>
      <c r="F1103"/>
      <c r="H1103"/>
      <c r="J1103"/>
      <c r="L1103"/>
      <c r="N1103"/>
    </row>
    <row r="1104" spans="1:14" x14ac:dyDescent="0.25">
      <c r="A1104"/>
      <c r="B1104"/>
      <c r="D1104"/>
      <c r="F1104"/>
      <c r="H1104"/>
      <c r="J1104"/>
      <c r="L1104"/>
      <c r="N1104"/>
    </row>
    <row r="1105" spans="1:14" x14ac:dyDescent="0.25">
      <c r="A1105"/>
      <c r="B1105"/>
      <c r="D1105"/>
      <c r="F1105"/>
      <c r="H1105"/>
      <c r="J1105"/>
      <c r="L1105"/>
      <c r="N1105"/>
    </row>
    <row r="1106" spans="1:14" x14ac:dyDescent="0.25">
      <c r="A1106"/>
      <c r="B1106"/>
      <c r="D1106"/>
      <c r="F1106"/>
      <c r="H1106"/>
      <c r="J1106"/>
      <c r="L1106"/>
      <c r="N1106"/>
    </row>
    <row r="1107" spans="1:14" x14ac:dyDescent="0.25">
      <c r="A1107"/>
      <c r="B1107"/>
      <c r="D1107"/>
      <c r="F1107"/>
      <c r="H1107"/>
      <c r="J1107"/>
      <c r="L1107"/>
      <c r="N1107"/>
    </row>
    <row r="1108" spans="1:14" x14ac:dyDescent="0.25">
      <c r="A1108"/>
      <c r="B1108"/>
      <c r="D1108"/>
      <c r="F1108"/>
      <c r="H1108"/>
      <c r="J1108"/>
      <c r="L1108"/>
      <c r="N1108"/>
    </row>
    <row r="1109" spans="1:14" x14ac:dyDescent="0.25">
      <c r="A1109"/>
      <c r="B1109"/>
      <c r="D1109"/>
      <c r="F1109"/>
      <c r="H1109"/>
      <c r="J1109"/>
      <c r="L1109"/>
      <c r="N1109"/>
    </row>
    <row r="1110" spans="1:14" x14ac:dyDescent="0.25">
      <c r="A1110"/>
      <c r="B1110"/>
      <c r="D1110"/>
      <c r="F1110"/>
      <c r="H1110"/>
      <c r="J1110"/>
      <c r="L1110"/>
      <c r="N1110"/>
    </row>
    <row r="1111" spans="1:14" x14ac:dyDescent="0.25">
      <c r="A1111"/>
      <c r="B1111"/>
      <c r="D1111"/>
      <c r="F1111"/>
      <c r="H1111"/>
      <c r="J1111"/>
      <c r="L1111"/>
      <c r="N1111"/>
    </row>
    <row r="1112" spans="1:14" x14ac:dyDescent="0.25">
      <c r="A1112"/>
      <c r="B1112"/>
      <c r="D1112"/>
      <c r="F1112"/>
      <c r="H1112"/>
      <c r="J1112"/>
      <c r="L1112"/>
      <c r="N1112"/>
    </row>
    <row r="1113" spans="1:14" x14ac:dyDescent="0.25">
      <c r="A1113"/>
      <c r="B1113"/>
      <c r="D1113"/>
      <c r="F1113"/>
      <c r="H1113"/>
      <c r="J1113"/>
      <c r="L1113"/>
      <c r="N1113"/>
    </row>
    <row r="1114" spans="1:14" x14ac:dyDescent="0.25">
      <c r="A1114"/>
      <c r="B1114"/>
      <c r="D1114"/>
      <c r="F1114"/>
      <c r="H1114"/>
      <c r="J1114"/>
      <c r="L1114"/>
      <c r="N1114"/>
    </row>
    <row r="1115" spans="1:14" x14ac:dyDescent="0.25">
      <c r="A1115"/>
      <c r="B1115"/>
      <c r="D1115"/>
      <c r="F1115"/>
      <c r="H1115"/>
      <c r="J1115"/>
      <c r="L1115"/>
      <c r="N1115"/>
    </row>
    <row r="1116" spans="1:14" x14ac:dyDescent="0.25">
      <c r="A1116"/>
      <c r="B1116"/>
      <c r="D1116"/>
      <c r="F1116"/>
      <c r="H1116"/>
      <c r="J1116"/>
      <c r="L1116"/>
      <c r="N1116"/>
    </row>
    <row r="1117" spans="1:14" x14ac:dyDescent="0.25">
      <c r="A1117"/>
      <c r="B1117"/>
      <c r="D1117"/>
      <c r="F1117"/>
      <c r="H1117"/>
      <c r="J1117"/>
      <c r="L1117"/>
      <c r="N1117"/>
    </row>
    <row r="1118" spans="1:14" x14ac:dyDescent="0.25">
      <c r="A1118"/>
      <c r="B1118"/>
      <c r="D1118"/>
      <c r="F1118"/>
      <c r="H1118"/>
      <c r="J1118"/>
      <c r="L1118"/>
      <c r="N1118"/>
    </row>
    <row r="1119" spans="1:14" x14ac:dyDescent="0.25">
      <c r="A1119"/>
      <c r="B1119"/>
      <c r="D1119"/>
      <c r="F1119"/>
      <c r="H1119"/>
      <c r="J1119"/>
      <c r="L1119"/>
      <c r="N1119"/>
    </row>
    <row r="1120" spans="1:14" x14ac:dyDescent="0.25">
      <c r="A1120"/>
      <c r="B1120"/>
      <c r="D1120"/>
      <c r="F1120"/>
      <c r="H1120"/>
      <c r="J1120"/>
      <c r="L1120"/>
      <c r="N1120"/>
    </row>
    <row r="1121" spans="1:14" x14ac:dyDescent="0.25">
      <c r="A1121"/>
      <c r="B1121"/>
      <c r="D1121"/>
      <c r="F1121"/>
      <c r="H1121"/>
      <c r="J1121"/>
      <c r="L1121"/>
      <c r="N1121"/>
    </row>
    <row r="1122" spans="1:14" x14ac:dyDescent="0.25">
      <c r="A1122"/>
      <c r="B1122"/>
      <c r="D1122"/>
      <c r="F1122"/>
      <c r="H1122"/>
      <c r="J1122"/>
      <c r="L1122"/>
      <c r="N1122"/>
    </row>
    <row r="1123" spans="1:14" x14ac:dyDescent="0.25">
      <c r="A1123"/>
      <c r="B1123"/>
      <c r="D1123"/>
      <c r="F1123"/>
      <c r="H1123"/>
      <c r="J1123"/>
      <c r="L1123"/>
      <c r="N1123"/>
    </row>
    <row r="1124" spans="1:14" x14ac:dyDescent="0.25">
      <c r="A1124"/>
      <c r="B1124"/>
      <c r="D1124"/>
      <c r="F1124"/>
      <c r="H1124"/>
      <c r="J1124"/>
      <c r="L1124"/>
      <c r="N1124"/>
    </row>
    <row r="1125" spans="1:14" x14ac:dyDescent="0.25">
      <c r="A1125"/>
      <c r="B1125"/>
      <c r="D1125"/>
      <c r="F1125"/>
      <c r="H1125"/>
      <c r="J1125"/>
      <c r="L1125"/>
      <c r="N1125"/>
    </row>
    <row r="1126" spans="1:14" x14ac:dyDescent="0.25">
      <c r="A1126"/>
      <c r="B1126"/>
      <c r="D1126"/>
      <c r="F1126"/>
      <c r="H1126"/>
      <c r="J1126"/>
      <c r="L1126"/>
      <c r="N1126"/>
    </row>
    <row r="1127" spans="1:14" x14ac:dyDescent="0.25">
      <c r="A1127"/>
      <c r="B1127"/>
      <c r="D1127"/>
      <c r="F1127"/>
      <c r="H1127"/>
      <c r="J1127"/>
      <c r="L1127"/>
      <c r="N1127"/>
    </row>
    <row r="1128" spans="1:14" x14ac:dyDescent="0.25">
      <c r="A1128"/>
      <c r="B1128"/>
      <c r="D1128"/>
      <c r="F1128"/>
      <c r="H1128"/>
      <c r="J1128"/>
      <c r="L1128"/>
      <c r="N1128"/>
    </row>
    <row r="1129" spans="1:14" x14ac:dyDescent="0.25">
      <c r="A1129"/>
      <c r="B1129"/>
      <c r="D1129"/>
      <c r="F1129"/>
      <c r="H1129"/>
      <c r="J1129"/>
      <c r="L1129"/>
      <c r="N1129"/>
    </row>
    <row r="1130" spans="1:14" x14ac:dyDescent="0.25">
      <c r="A1130"/>
      <c r="B1130"/>
      <c r="D1130"/>
      <c r="F1130"/>
      <c r="H1130"/>
      <c r="J1130"/>
      <c r="L1130"/>
      <c r="N1130"/>
    </row>
    <row r="1131" spans="1:14" x14ac:dyDescent="0.25">
      <c r="A1131"/>
      <c r="B1131"/>
      <c r="D1131"/>
      <c r="F1131"/>
      <c r="H1131"/>
      <c r="J1131"/>
      <c r="L1131"/>
      <c r="N1131"/>
    </row>
    <row r="1132" spans="1:14" x14ac:dyDescent="0.25">
      <c r="A1132"/>
      <c r="B1132"/>
      <c r="D1132"/>
      <c r="F1132"/>
      <c r="H1132"/>
      <c r="J1132"/>
      <c r="L1132"/>
      <c r="N1132"/>
    </row>
    <row r="1133" spans="1:14" x14ac:dyDescent="0.25">
      <c r="A1133"/>
      <c r="B1133"/>
      <c r="D1133"/>
      <c r="F1133"/>
      <c r="H1133"/>
      <c r="J1133"/>
      <c r="L1133"/>
      <c r="N1133"/>
    </row>
    <row r="1134" spans="1:14" x14ac:dyDescent="0.25">
      <c r="A1134"/>
      <c r="B1134"/>
      <c r="D1134"/>
      <c r="F1134"/>
      <c r="H1134"/>
      <c r="J1134"/>
      <c r="L1134"/>
      <c r="N1134"/>
    </row>
    <row r="1135" spans="1:14" x14ac:dyDescent="0.25">
      <c r="A1135"/>
      <c r="B1135"/>
      <c r="D1135"/>
      <c r="F1135"/>
      <c r="H1135"/>
      <c r="J1135"/>
      <c r="L1135"/>
      <c r="N1135"/>
    </row>
    <row r="1136" spans="1:14" x14ac:dyDescent="0.25">
      <c r="A1136"/>
      <c r="B1136"/>
      <c r="D1136"/>
      <c r="F1136"/>
      <c r="H1136"/>
      <c r="J1136"/>
      <c r="L1136"/>
      <c r="N1136"/>
    </row>
    <row r="1137" spans="1:14" x14ac:dyDescent="0.25">
      <c r="A1137"/>
      <c r="B1137"/>
      <c r="D1137"/>
      <c r="F1137"/>
      <c r="H1137"/>
      <c r="J1137"/>
      <c r="L1137"/>
      <c r="N1137"/>
    </row>
    <row r="1138" spans="1:14" x14ac:dyDescent="0.25">
      <c r="A1138"/>
      <c r="B1138"/>
      <c r="D1138"/>
      <c r="F1138"/>
      <c r="H1138"/>
      <c r="J1138"/>
      <c r="L1138"/>
      <c r="N1138"/>
    </row>
    <row r="1139" spans="1:14" x14ac:dyDescent="0.25">
      <c r="A1139"/>
      <c r="B1139"/>
      <c r="D1139"/>
      <c r="F1139"/>
      <c r="H1139"/>
      <c r="J1139"/>
      <c r="L1139"/>
      <c r="N1139"/>
    </row>
    <row r="1140" spans="1:14" x14ac:dyDescent="0.25">
      <c r="A1140"/>
      <c r="B1140"/>
      <c r="D1140"/>
      <c r="F1140"/>
      <c r="H1140"/>
      <c r="J1140"/>
      <c r="L1140"/>
      <c r="N1140"/>
    </row>
    <row r="1141" spans="1:14" x14ac:dyDescent="0.25">
      <c r="A1141"/>
      <c r="B1141"/>
      <c r="D1141"/>
      <c r="F1141"/>
      <c r="H1141"/>
      <c r="J1141"/>
      <c r="L1141"/>
      <c r="N1141"/>
    </row>
    <row r="1142" spans="1:14" x14ac:dyDescent="0.25">
      <c r="A1142"/>
      <c r="B1142"/>
      <c r="D1142"/>
      <c r="F1142"/>
      <c r="H1142"/>
      <c r="J1142"/>
      <c r="L1142"/>
      <c r="N1142"/>
    </row>
    <row r="1143" spans="1:14" x14ac:dyDescent="0.25">
      <c r="A1143"/>
      <c r="B1143"/>
      <c r="D1143"/>
      <c r="F1143"/>
      <c r="H1143"/>
      <c r="J1143"/>
      <c r="L1143"/>
      <c r="N1143"/>
    </row>
    <row r="1144" spans="1:14" x14ac:dyDescent="0.25">
      <c r="A1144"/>
      <c r="B1144"/>
      <c r="D1144"/>
      <c r="F1144"/>
      <c r="H1144"/>
      <c r="J1144"/>
      <c r="L1144"/>
      <c r="N1144"/>
    </row>
    <row r="1145" spans="1:14" x14ac:dyDescent="0.25">
      <c r="A1145"/>
      <c r="B1145"/>
      <c r="D1145"/>
      <c r="F1145"/>
      <c r="H1145"/>
      <c r="J1145"/>
      <c r="L1145"/>
      <c r="N1145"/>
    </row>
    <row r="1146" spans="1:14" x14ac:dyDescent="0.25">
      <c r="A1146"/>
      <c r="B1146"/>
      <c r="D1146"/>
      <c r="F1146"/>
      <c r="H1146"/>
      <c r="J1146"/>
      <c r="L1146"/>
      <c r="N1146"/>
    </row>
    <row r="1147" spans="1:14" x14ac:dyDescent="0.25">
      <c r="A1147"/>
      <c r="B1147"/>
      <c r="D1147"/>
      <c r="F1147"/>
      <c r="H1147"/>
      <c r="J1147"/>
      <c r="L1147"/>
      <c r="N1147"/>
    </row>
    <row r="1148" spans="1:14" x14ac:dyDescent="0.25">
      <c r="A1148"/>
      <c r="B1148"/>
      <c r="D1148"/>
      <c r="F1148"/>
      <c r="H1148"/>
      <c r="J1148"/>
      <c r="L1148"/>
      <c r="N1148"/>
    </row>
    <row r="1149" spans="1:14" x14ac:dyDescent="0.25">
      <c r="A1149"/>
      <c r="B1149"/>
      <c r="D1149"/>
      <c r="F1149"/>
      <c r="H1149"/>
      <c r="J1149"/>
      <c r="L1149"/>
      <c r="N1149"/>
    </row>
    <row r="1150" spans="1:14" x14ac:dyDescent="0.25">
      <c r="A1150"/>
      <c r="B1150"/>
      <c r="D1150"/>
      <c r="F1150"/>
      <c r="H1150"/>
      <c r="J1150"/>
      <c r="L1150"/>
      <c r="N1150"/>
    </row>
    <row r="1151" spans="1:14" x14ac:dyDescent="0.25">
      <c r="A1151"/>
      <c r="B1151"/>
      <c r="D1151"/>
      <c r="F1151"/>
      <c r="H1151"/>
      <c r="J1151"/>
      <c r="L1151"/>
      <c r="N1151"/>
    </row>
    <row r="1152" spans="1:14" x14ac:dyDescent="0.25">
      <c r="A1152"/>
      <c r="B1152"/>
      <c r="D1152"/>
      <c r="F1152"/>
      <c r="H1152"/>
      <c r="J1152"/>
      <c r="L1152"/>
      <c r="N1152"/>
    </row>
    <row r="1153" spans="1:14" x14ac:dyDescent="0.25">
      <c r="A1153"/>
      <c r="B1153"/>
      <c r="D1153"/>
      <c r="F1153"/>
      <c r="H1153"/>
      <c r="J1153"/>
      <c r="L1153"/>
      <c r="N1153"/>
    </row>
    <row r="1154" spans="1:14" x14ac:dyDescent="0.25">
      <c r="A1154"/>
      <c r="B1154"/>
      <c r="D1154"/>
      <c r="F1154"/>
      <c r="H1154"/>
      <c r="J1154"/>
      <c r="L1154"/>
      <c r="N1154"/>
    </row>
    <row r="1155" spans="1:14" x14ac:dyDescent="0.25">
      <c r="A1155"/>
      <c r="B1155"/>
      <c r="D1155"/>
      <c r="F1155"/>
      <c r="H1155"/>
      <c r="J1155"/>
      <c r="L1155"/>
      <c r="N1155"/>
    </row>
    <row r="1156" spans="1:14" x14ac:dyDescent="0.25">
      <c r="A1156"/>
      <c r="B1156"/>
      <c r="D1156"/>
      <c r="F1156"/>
      <c r="H1156"/>
      <c r="J1156"/>
      <c r="L1156"/>
      <c r="N1156"/>
    </row>
    <row r="1157" spans="1:14" x14ac:dyDescent="0.25">
      <c r="A1157"/>
      <c r="B1157"/>
      <c r="D1157"/>
      <c r="F1157"/>
      <c r="H1157"/>
      <c r="J1157"/>
      <c r="L1157"/>
      <c r="N1157"/>
    </row>
    <row r="1158" spans="1:14" x14ac:dyDescent="0.25">
      <c r="A1158"/>
      <c r="B1158"/>
      <c r="D1158"/>
      <c r="F1158"/>
      <c r="H1158"/>
      <c r="J1158"/>
      <c r="L1158"/>
      <c r="N1158"/>
    </row>
  </sheetData>
  <mergeCells count="46">
    <mergeCell ref="E1:J1"/>
    <mergeCell ref="K1:L1"/>
    <mergeCell ref="M1:N1"/>
    <mergeCell ref="C1:D1"/>
    <mergeCell ref="A13:B13"/>
    <mergeCell ref="E13:F13"/>
    <mergeCell ref="I13:J13"/>
    <mergeCell ref="M13:N13"/>
    <mergeCell ref="M5:N5"/>
    <mergeCell ref="I5:J5"/>
    <mergeCell ref="E5:F5"/>
    <mergeCell ref="K7:L7"/>
    <mergeCell ref="M9:N9"/>
    <mergeCell ref="I9:J9"/>
    <mergeCell ref="E9:F9"/>
    <mergeCell ref="A9:B9"/>
    <mergeCell ref="A7:B7"/>
    <mergeCell ref="C7:D7"/>
    <mergeCell ref="G7:H7"/>
    <mergeCell ref="C11:D11"/>
    <mergeCell ref="G11:H11"/>
    <mergeCell ref="A11:B11"/>
    <mergeCell ref="C9:D9"/>
    <mergeCell ref="G9:H9"/>
    <mergeCell ref="K3:L3"/>
    <mergeCell ref="M3:N3"/>
    <mergeCell ref="C13:D13"/>
    <mergeCell ref="G13:H13"/>
    <mergeCell ref="K13:L13"/>
    <mergeCell ref="M11:N11"/>
    <mergeCell ref="I11:J11"/>
    <mergeCell ref="E11:F11"/>
    <mergeCell ref="K5:L5"/>
    <mergeCell ref="G5:H5"/>
    <mergeCell ref="I3:J3"/>
    <mergeCell ref="M7:N7"/>
    <mergeCell ref="I7:J7"/>
    <mergeCell ref="E7:F7"/>
    <mergeCell ref="K11:L11"/>
    <mergeCell ref="K9:L9"/>
    <mergeCell ref="A3:B3"/>
    <mergeCell ref="A5:B5"/>
    <mergeCell ref="C3:D3"/>
    <mergeCell ref="E3:F3"/>
    <mergeCell ref="G3:H3"/>
    <mergeCell ref="C5:D5"/>
  </mergeCells>
  <conditionalFormatting sqref="A4 C4 E4 G4 I4 K4 M4 M6 K6 I6 G6 E6 C6 A6 A8 C8 E8 G8 I8 K8 M8 M10 K10 I10 G10 E10 C10 A10 A12 C12 E12 G12 I12 K12 M12">
    <cfRule type="expression" dxfId="11" priority="4">
      <formula>IF(MONTH(B4)&lt;&gt;MONTH(B2),1,0)</formula>
    </cfRule>
  </conditionalFormatting>
  <conditionalFormatting sqref="B4 D4 F4 H4 J4 L4 N4 N6 L6 J6 H6 F6 D6 B6 B8 D8 F8 H8 J8 L8 N8 B10 D10 F10 H10 J10 L10 N10 N12 L12 J12 H12 F12 D12 B12">
    <cfRule type="expression" dxfId="10" priority="3">
      <formula>IF(MONTH(B4)&lt;&gt;MONTH(B2),1,0)</formula>
    </cfRule>
  </conditionalFormatting>
  <conditionalFormatting sqref="C3:N3 C5:N5 C7:N7 C9:N9 C11:N11 C13:N13">
    <cfRule type="expression" dxfId="9" priority="2">
      <formula>IF(MONTH(D2)&lt;&gt;MONTH(B2),1,0)</formula>
    </cfRule>
  </conditionalFormatting>
  <conditionalFormatting sqref="C2 E2 G2 I2 K2 M2 M4 K4 I4 G4 E4 C4 C6 E6 G6 I6 K6 M6 M8 K8 I8 G8 E8 C8 C10 E10 G10 I10 K10 M10 M12 K12 I12 G12 E12 C12">
    <cfRule type="expression" dxfId="8" priority="1">
      <formula>IF(MONTH(D2)&lt;&gt;MONTH(B2),1,0)</formula>
    </cfRule>
  </conditionalFormatting>
  <pageMargins left="0.19685039370078741" right="0.19685039370078741" top="0.19685039370078741" bottom="0.19685039370078741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showGridLines="0" view="pageLayout" zoomScaleNormal="100" workbookViewId="0"/>
  </sheetViews>
  <sheetFormatPr defaultRowHeight="15" x14ac:dyDescent="0.25"/>
  <cols>
    <col min="1" max="7" width="20.5703125" customWidth="1"/>
    <col min="8" max="8" width="10.140625" bestFit="1" customWidth="1"/>
  </cols>
  <sheetData>
    <row r="1" spans="1:8" x14ac:dyDescent="0.25">
      <c r="A1" s="216">
        <v>0</v>
      </c>
      <c r="B1" s="402" t="str">
        <f ca="1">CONCATENATE(VLOOKUP(MONTH(  G1  ),месяцы,2)," ",YEAR(G1))</f>
        <v>Январь 2014</v>
      </c>
      <c r="C1" s="402"/>
      <c r="D1" s="402"/>
      <c r="E1" s="402"/>
      <c r="F1" s="402"/>
      <c r="G1" s="217">
        <f ca="1">EDATE(TODAY(),A1)</f>
        <v>41655</v>
      </c>
      <c r="H1" s="60"/>
    </row>
    <row r="2" spans="1:8" ht="18.75" customHeight="1" x14ac:dyDescent="0.25">
      <c r="A2" s="219">
        <f ca="1">IF(1 &lt; WEEKDAY(EOMONTH(G1,-1)+1,2), DAY(EOMONTH(G1,-1)) - WEEKDAY(EOMONTH(G1,-1),2) + 1, IF(1 &gt; DAY(EOMONTH(G1,0)) + WEEKDAY(EOMONTH(G1,-1)+1,3), 1 - WEEKDAY(EOMONTH(G1,-1)+1,2) - DAY(EOMONTH(G1,0)) + 1, 1 - WEEKDAY(EOMONTH(G1,-1)+1,2)+1))</f>
        <v>30</v>
      </c>
      <c r="B2" s="219">
        <f ca="1">IF(2 &lt; WEEKDAY(EOMONTH(G1,-1)+1,2), DAY(EOMONTH(G1,-1)) - WEEKDAY(EOMONTH(G1,-1),2) + 2, IF(2 &gt; DAY(EOMONTH(G1,0)) + WEEKDAY(EOMONTH(G1,-1)+1,3), 2 - WEEKDAY(EOMONTH(G1,-1)+1,2) - DAY(EOMONTH(G1,0)) + 1, 2 - WEEKDAY(EOMONTH(G1,-1)+1,2)+1))</f>
        <v>31</v>
      </c>
      <c r="C2" s="219">
        <f ca="1">IF(3 &lt; WEEKDAY(EOMONTH(G1,-1)+1,2), DAY(EOMONTH(G1,-1)) - WEEKDAY(EOMONTH(G1,-1),2) + 3, IF(3 &gt; DAY(EOMONTH(G1,0)) + WEEKDAY(EOMONTH(G1,-1)+1,3), 3 - WEEKDAY(EOMONTH(G1,-1)+1,2) - DAY(EOMONTH(G1,0)) + 1, 3 - WEEKDAY(EOMONTH(G1,-1)+1,2)+1))</f>
        <v>1</v>
      </c>
      <c r="D2" s="219">
        <f ca="1">IF(4 &lt; WEEKDAY(EOMONTH(G1,-1)+1,2), DAY(EOMONTH(G1,-1)) - WEEKDAY(EOMONTH(G1,-1),2) + 4, IF(4 &gt; DAY(EOMONTH(G1,0)) + WEEKDAY(EOMONTH(G1,-1)+1,3), 4 - WEEKDAY(EOMONTH(G1,-1)+1,2) - DAY(EOMONTH(G1,0)) + 1, 4 - WEEKDAY(EOMONTH(G1,-1)+1,2)+1))</f>
        <v>2</v>
      </c>
      <c r="E2" s="219">
        <f ca="1">IF(5 &lt; WEEKDAY(EOMONTH(G1,-1)+1,2), DAY(EOMONTH(G1,-1)) - WEEKDAY(EOMONTH(G1,-1),2) + 5, IF(5 &gt; DAY(EOMONTH(G1,0)) + WEEKDAY(EOMONTH(G1,-1)+1,3), 5 - WEEKDAY(EOMONTH(G1,-1)+1,2) - DAY(EOMONTH(G1,0)) + 1, 5 - WEEKDAY(EOMONTH(G1,-1)+1,2)+1))</f>
        <v>3</v>
      </c>
      <c r="F2" s="220">
        <f ca="1">IF(6 &lt; WEEKDAY(EOMONTH(G1,-1)+1,2), DAY(EOMONTH(G1,-1)) - WEEKDAY(EOMONTH(G1,-1),2) + 6, IF(6 &gt; DAY(EOMONTH(G1,0)) + WEEKDAY(EOMONTH(G1,-1)+1,3), 6 - WEEKDAY(EOMONTH(G1,-1)+1,2) - DAY(EOMONTH(G1,0)) + 1, 6 - WEEKDAY(EOMONTH(G1,-1)+1,2)+1))</f>
        <v>4</v>
      </c>
      <c r="G2" s="220">
        <f ca="1">IF(7 &lt; WEEKDAY(EOMONTH(G1,-1)+1,2), DAY(EOMONTH(G1,-1)) - WEEKDAY(EOMONTH(G1,-1),2) + 7, IF(7 &gt; DAY(EOMONTH(G1,0)) + WEEKDAY(EOMONTH(G1,-1)+1,3), 7 - WEEKDAY(EOMONTH(G1,-1)+1,2) - DAY(EOMONTH(G1,0)) + 1, 7 - WEEKDAY(EOMONTH(G1,-1)+1,2)+1))</f>
        <v>5</v>
      </c>
      <c r="H2" s="218"/>
    </row>
    <row r="3" spans="1:8" s="223" customFormat="1" ht="75" customHeight="1" x14ac:dyDescent="0.25">
      <c r="A3" s="222" t="str">
        <f ca="1">IFERROR(VLOOKUP(DATE(YEAR($G$1),MONTH($G$1) + IF(A2&gt;7,-1,0),A2),праздники!$D$2:$E$14,2,FALSE),IFERROR(CONCATENATE("Выходной за ",VLOOKUP(DATE(YEAR($G$1),MONTH($G$1) + IF(A2&gt;7,-1,0),A2),праздники!$D$15:$E$28,2,FALSE)),""))</f>
        <v/>
      </c>
      <c r="B3" s="222" t="str">
        <f ca="1">IFERROR(VLOOKUP(DATE(YEAR($G$1),MONTH($G$1) + IF(B2&gt;7,-1,0),B2),праздники!$D$2:$E$14,2,FALSE),IFERROR(CONCATENATE("Выходной за ",VLOOKUP(DATE(YEAR($G$1),MONTH($G$1) + IF(B2&gt;7,-1,0),B2),праздники!$D$15:$E$28,2,FALSE)),""))</f>
        <v/>
      </c>
      <c r="C3" s="222" t="str">
        <f ca="1">IFERROR(VLOOKUP(DATE(YEAR($G$1),MONTH($G$1) + IF(C2&gt;7,-1,0),C2),праздники!$D$2:$E$14,2,FALSE),IFERROR(CONCATENATE("Выходной за ",VLOOKUP(DATE(YEAR($G$1),MONTH($G$1) + IF(C2&gt;7,-1,0),C2),праздники!$D$15:$E$28,2,FALSE)),""))</f>
        <v>Новый год</v>
      </c>
      <c r="D3" s="222" t="str">
        <f ca="1">IFERROR(VLOOKUP(DATE(YEAR($G$1),MONTH($G$1) + IF(D2&gt;7,-1,0),D2),праздники!$D$2:$E$14,2,FALSE),IFERROR(CONCATENATE("Выходной за ",VLOOKUP(DATE(YEAR($G$1),MONTH($G$1) + IF(D2&gt;7,-1,0),D2),праздники!$D$15:$E$28,2,FALSE)),""))</f>
        <v/>
      </c>
      <c r="E3" s="222" t="str">
        <f ca="1">IFERROR(VLOOKUP(DATE(YEAR($G$1),MONTH($G$1) + IF(E2&gt;7,-1,0),E2),праздники!$D$2:$E$14,2,FALSE),IFERROR(CONCATENATE("Выходной за ",VLOOKUP(DATE(YEAR($G$1),MONTH($G$1) + IF(E2&gt;7,-1,0),E2),праздники!$D$15:$E$28,2,FALSE)),""))</f>
        <v/>
      </c>
      <c r="F3" s="221" t="str">
        <f ca="1">IFERROR(VLOOKUP(DATE(YEAR($G$1),MONTH($G$1) + IF(F2&gt;7,-1,0),F2),праздники!$D$2:$E$14,2,FALSE),IFERROR(CONCATENATE("Выходной за ",VLOOKUP(DATE(YEAR($G$1),MONTH($G$1) + IF(F2&gt;7,-1,0),F2),праздники!$D$15:$E$28,2,FALSE)),""))</f>
        <v/>
      </c>
      <c r="G3" s="221" t="str">
        <f ca="1">IFERROR(VLOOKUP(DATE(YEAR($G$1),MONTH($G$1) + IF(G2&gt;7,-1,0),G2),праздники!$D$2:$E$14,2,FALSE),IFERROR(CONCATENATE("Выходной за ",VLOOKUP(DATE(YEAR($G$1),MONTH($G$1) + IF(G2&gt;7,-1,0),G2),праздники!$D$15:$E$28,2,FALSE)),""))</f>
        <v/>
      </c>
    </row>
    <row r="4" spans="1:8" ht="18.75" customHeight="1" x14ac:dyDescent="0.25">
      <c r="A4" s="219">
        <f ca="1">IF(8 &lt; WEEKDAY(EOMONTH(G1,-1)+1,2), DAY(EOMONTH(G1,-1)) - WEEKDAY(EOMONTH(G1,-1),2) + 8, IF(8 &gt; DAY(EOMONTH(G1,0)) + WEEKDAY(EOMONTH(G1,-1)+1,3), 8 - WEEKDAY(EOMONTH(G1,-1)+1,2) - DAY(EOMONTH(G1,0)) + 1, 8 - WEEKDAY(EOMONTH(G1,-1)+1,2)+1))</f>
        <v>6</v>
      </c>
      <c r="B4" s="219">
        <f ca="1">IF(9 &lt; WEEKDAY(EOMONTH(G1,-1)+1,2), DAY(EOMONTH(G1,-1)) - WEEKDAY(EOMONTH(G1,-1),2) + 9, IF(9 &gt; DAY(EOMONTH(G1,0)) + WEEKDAY(EOMONTH(G1,-1)+1,3), 9 - WEEKDAY(EOMONTH(G1,-1)+1,2) - DAY(EOMONTH(G1,0)) + 1, 9 - WEEKDAY(EOMONTH(G1,-1)+1,2)+1))</f>
        <v>7</v>
      </c>
      <c r="C4" s="219">
        <f ca="1">IF(10 &lt; WEEKDAY(EOMONTH(G1,-1)+1,2), DAY(EOMONTH(G1,-1)) - WEEKDAY(EOMONTH(G1,-1),2) + 10, IF(10 &gt; DAY(EOMONTH(G1,0)) + WEEKDAY(EOMONTH(G1,-1)+1,3), 10 - WEEKDAY(EOMONTH(G1,-1)+1,2) - DAY(EOMONTH(G1,0)) + 1, 10 - WEEKDAY(EOMONTH(G1,-1)+1,2)+1))</f>
        <v>8</v>
      </c>
      <c r="D4" s="219">
        <f ca="1">IF(11 &lt; WEEKDAY(EOMONTH(G1,-1)+1,2), DAY(EOMONTH(G1,-1)) - WEEKDAY(EOMONTH(G1,-1),2) + 11, IF(11 &gt; DAY(EOMONTH(G1,0)) + WEEKDAY(EOMONTH(G1,-1)+1,3), 11 - WEEKDAY(EOMONTH(G1,-1)+1,2) - DAY(EOMONTH(G1,0)) + 1, 11 - WEEKDAY(EOMONTH(G1,-1)+1,2)+1))</f>
        <v>9</v>
      </c>
      <c r="E4" s="219">
        <f ca="1">IF(12 &lt; WEEKDAY(EOMONTH(G1,-1)+1,2), DAY(EOMONTH(G1,-1)) - WEEKDAY(EOMONTH(G1,-1),2) + 12, IF(12 &gt; DAY(EOMONTH(G1,0)) + WEEKDAY(EOMONTH(G1,-1)+1,3), 12 - WEEKDAY(EOMONTH(G1,-1)+1,2) - DAY(EOMONTH(G1,0)) + 1, 12 - WEEKDAY(EOMONTH(G1,-1)+1,2)+1))</f>
        <v>10</v>
      </c>
      <c r="F4" s="220">
        <f ca="1">IF(13 &lt; WEEKDAY(EOMONTH(G1,-1)+1,2), DAY(EOMONTH(G1,-1)) - WEEKDAY(EOMONTH(G1,-1),2) + 13, IF(13 &gt; DAY(EOMONTH(G1,0)) + WEEKDAY(EOMONTH(G1,-1)+1,3), 13 - WEEKDAY(EOMONTH(G1,-1)+1,2) - DAY(EOMONTH(G1,0)) + 1, 13 - WEEKDAY(EOMONTH(G1,-1)+1,2)+1))</f>
        <v>11</v>
      </c>
      <c r="G4" s="220">
        <f ca="1">IF(14 &lt; WEEKDAY(EOMONTH(G1,-1)+1,2), DAY(EOMONTH(G1,-1)) - WEEKDAY(EOMONTH(G1,-1),2) + 14, IF(14 &gt; DAY(EOMONTH(G1,0)) + WEEKDAY(EOMONTH(G1,-1)+1,3), 14 - WEEKDAY(EOMONTH(G1,-1)+1,2) - DAY(EOMONTH(G1,0)) + 1, 14 - WEEKDAY(EOMONTH(G1,-1)+1,2)+1))</f>
        <v>12</v>
      </c>
    </row>
    <row r="5" spans="1:8" s="223" customFormat="1" ht="75" customHeight="1" x14ac:dyDescent="0.25">
      <c r="A5" s="222" t="str">
        <f ca="1">IFERROR(VLOOKUP(DATE(YEAR($G$1),MONTH($G$1),A4),праздники!$D$2:$E$14,2,FALSE),IFERROR(CONCATENATE("Выходной за ",VLOOKUP(DATE(YEAR($G$1),MONTH($G$1),A4),праздники!$D$15:$E$28,2,FALSE)),""))</f>
        <v/>
      </c>
      <c r="B5" s="222" t="str">
        <f ca="1">IFERROR(VLOOKUP(DATE(YEAR($G$1),MONTH($G$1),B4),праздники!$D$2:$E$14,2,FALSE),IFERROR(CONCATENATE("Выходной за ",VLOOKUP(DATE(YEAR($G$1),MONTH($G$1),B4),праздники!$D$15:$E$28,2,FALSE)),""))</f>
        <v>Рождество Христово</v>
      </c>
      <c r="C5" s="222" t="str">
        <f ca="1">IFERROR(VLOOKUP(DATE(YEAR($G$1),MONTH($G$1),C4),праздники!$D$2:$E$14,2,FALSE),IFERROR(CONCATENATE("Выходной за ",VLOOKUP(DATE(YEAR($G$1),MONTH($G$1),C4),праздники!$D$15:$E$28,2,FALSE)),""))</f>
        <v/>
      </c>
      <c r="D5" s="222" t="str">
        <f ca="1">IFERROR(VLOOKUP(DATE(YEAR($G$1),MONTH($G$1),D4),праздники!$D$2:$E$14,2,FALSE),IFERROR(CONCATENATE("Выходной за ",VLOOKUP(DATE(YEAR($G$1),MONTH($G$1),D4),праздники!$D$15:$E$28,2,FALSE)),""))</f>
        <v/>
      </c>
      <c r="E5" s="222" t="str">
        <f ca="1">IFERROR(VLOOKUP(DATE(YEAR($G$1),MONTH($G$1),E4),праздники!$D$2:$E$14,2,FALSE),IFERROR(CONCATENATE("Выходной за ",VLOOKUP(DATE(YEAR($G$1),MONTH($G$1),E4),праздники!$D$15:$E$28,2,FALSE)),""))</f>
        <v/>
      </c>
      <c r="F5" s="221" t="str">
        <f ca="1">IFERROR(VLOOKUP(DATE(YEAR($G$1),MONTH($G$1),F4),праздники!$D$2:$E$14,2,FALSE),IFERROR(CONCATENATE("Выходной за ",VLOOKUP(DATE(YEAR($G$1),MONTH($G$1),F4),праздники!$D$15:$E$28,2,FALSE)),""))</f>
        <v/>
      </c>
      <c r="G5" s="221" t="str">
        <f ca="1">IFERROR(VLOOKUP(DATE(YEAR($G$1),MONTH($G$1),G4),праздники!$D$2:$E$14,2,FALSE),IFERROR(CONCATENATE("Выходной за ",VLOOKUP(DATE(YEAR($G$1),MONTH($G$1),G4),праздники!$D$15:$E$28,2,FALSE)),""))</f>
        <v/>
      </c>
    </row>
    <row r="6" spans="1:8" ht="18.75" customHeight="1" x14ac:dyDescent="0.25">
      <c r="A6" s="219">
        <f ca="1">IF(15 &lt; WEEKDAY(EOMONTH(G1,-1)+1,2), DAY(EOMONTH(G1,-1)) - WEEKDAY(EOMONTH(G1,-1),2) + 15, IF(15 &gt; DAY(EOMONTH(G1,0)) + WEEKDAY(EOMONTH(G1,-1)+1,3), 15 - WEEKDAY(EOMONTH(G1,-1)+1,2) - DAY(EOMONTH(G1,0)) + 1, 15 - WEEKDAY(EOMONTH(G1,-1)+1,2)+1))</f>
        <v>13</v>
      </c>
      <c r="B6" s="219">
        <f ca="1">IF(16 &lt; WEEKDAY(EOMONTH(G1,-1)+1,2), DAY(EOMONTH(G1,-1)) - WEEKDAY(EOMONTH(G1,-1),2) + 16, IF(16 &gt; DAY(EOMONTH(G1,0)) + WEEKDAY(EOMONTH(G1,-1)+1,3), 16 - WEEKDAY(EOMONTH(G1,-1)+1,2) - DAY(EOMONTH(G1,0)) + 1, 16 - WEEKDAY(EOMONTH(G1,-1)+1,2)+1))</f>
        <v>14</v>
      </c>
      <c r="C6" s="219">
        <f ca="1">IF(17 &lt; WEEKDAY(EOMONTH(G1,-1)+1,2), DAY(EOMONTH(G1,-1)) - WEEKDAY(EOMONTH(G1,-1),2) + 17, IF(17 &gt; DAY(EOMONTH(G1,0)) + WEEKDAY(EOMONTH(G1,-1)+1,3), 17 - WEEKDAY(EOMONTH(G1,-1)+1,2) - DAY(EOMONTH(G1,0)) + 1, 17 - WEEKDAY(EOMONTH(G1,-1)+1,2)+1))</f>
        <v>15</v>
      </c>
      <c r="D6" s="219">
        <f ca="1">IF(18 &lt; WEEKDAY(EOMONTH(G1,-1)+1,2), DAY(EOMONTH(G1,-1)) - WEEKDAY(EOMONTH(G1,-1),2) + 18, IF(18 &gt; DAY(EOMONTH(G1,0)) + WEEKDAY(EOMONTH(G1,-1)+1,3), 18 - WEEKDAY(EOMONTH(G1,-1)+1,2) - DAY(EOMONTH(G1,0)) + 1, 18 - WEEKDAY(EOMONTH(G1,-1)+1,2)+1))</f>
        <v>16</v>
      </c>
      <c r="E6" s="219">
        <f ca="1">IF(19 &lt; WEEKDAY(EOMONTH(G1,-1)+1,2), DAY(EOMONTH(G1,-1)) - WEEKDAY(EOMONTH(G1,-1),2) + 19, IF(19 &gt; DAY(EOMONTH(G1,0)) + WEEKDAY(EOMONTH(G1,-1)+1,3), 19 - WEEKDAY(EOMONTH(G1,-1)+1,2) - DAY(EOMONTH(G1,0)) + 1, 19 - WEEKDAY(EOMONTH(G1,-1)+1,2)+1))</f>
        <v>17</v>
      </c>
      <c r="F6" s="220">
        <f ca="1">IF(20 &lt; WEEKDAY(EOMONTH(G1,-1)+1,2), DAY(EOMONTH(G1,-1)) - WEEKDAY(EOMONTH(G1,-1),2) + 20, IF(20 &gt; DAY(EOMONTH(G1,0)) + WEEKDAY(EOMONTH(G1,-1)+1,3), 20 - WEEKDAY(EOMONTH(G1,-1)+1,2) - DAY(EOMONTH(G1,0)) + 1, 20 - WEEKDAY(EOMONTH(G1,-1)+1,2)+1))</f>
        <v>18</v>
      </c>
      <c r="G6" s="220">
        <f ca="1">IF(21 &lt; WEEKDAY(EOMONTH(G1,-1)+1,2), DAY(EOMONTH(G1,-1)) - WEEKDAY(EOMONTH(G1,-1),2) + 21, IF(21 &gt; DAY(EOMONTH(G1,0)) + WEEKDAY(EOMONTH(G1,-1)+1,3), 21 - WEEKDAY(EOMONTH(G1,-1)+1,2) - DAY(EOMONTH(G1,0)) + 1, 21 - WEEKDAY(EOMONTH(G1,-1)+1,2)+1))</f>
        <v>19</v>
      </c>
    </row>
    <row r="7" spans="1:8" s="223" customFormat="1" ht="75" customHeight="1" x14ac:dyDescent="0.25">
      <c r="A7" s="222" t="str">
        <f ca="1">IFERROR(VLOOKUP(DATE(YEAR($G$1),MONTH($G$1),A6),праздники!$D$2:$E$14,2,FALSE),IFERROR(CONCATENATE("Выходной за ",VLOOKUP(DATE(YEAR($G$1),MONTH($G$1),A6),праздники!$D$15:$E$28,2,FALSE)),""))</f>
        <v/>
      </c>
      <c r="B7" s="222" t="str">
        <f ca="1">IFERROR(VLOOKUP(DATE(YEAR($G$1),MONTH($G$1),B6),праздники!$D$2:$E$14,2,FALSE),IFERROR(CONCATENATE("Выходной за ",VLOOKUP(DATE(YEAR($G$1),MONTH($G$1),B6),праздники!$D$15:$E$28,2,FALSE)),""))</f>
        <v/>
      </c>
      <c r="C7" s="222" t="str">
        <f ca="1">IFERROR(VLOOKUP(DATE(YEAR($G$1),MONTH($G$1),C6),праздники!$D$2:$E$14,2,FALSE),IFERROR(CONCATENATE("Выходной за ",VLOOKUP(DATE(YEAR($G$1),MONTH($G$1),C6),праздники!$D$15:$E$28,2,FALSE)),""))</f>
        <v/>
      </c>
      <c r="D7" s="222" t="str">
        <f ca="1">IFERROR(VLOOKUP(DATE(YEAR($G$1),MONTH($G$1),D6),праздники!$D$2:$E$14,2,FALSE),IFERROR(CONCATENATE("Выходной за ",VLOOKUP(DATE(YEAR($G$1),MONTH($G$1),D6),праздники!$D$15:$E$28,2,FALSE)),""))</f>
        <v/>
      </c>
      <c r="E7" s="222" t="str">
        <f ca="1">IFERROR(VLOOKUP(DATE(YEAR($G$1),MONTH($G$1),E6),праздники!$D$2:$E$14,2,FALSE),IFERROR(CONCATENATE("Выходной за ",VLOOKUP(DATE(YEAR($G$1),MONTH($G$1),E6),праздники!$D$15:$E$28,2,FALSE)),""))</f>
        <v/>
      </c>
      <c r="F7" s="221" t="str">
        <f ca="1">IFERROR(VLOOKUP(DATE(YEAR($G$1),MONTH($G$1),F6),праздники!$D$2:$E$14,2,FALSE),IFERROR(CONCATENATE("Выходной за ",VLOOKUP(DATE(YEAR($G$1),MONTH($G$1),F6),праздники!$D$15:$E$28,2,FALSE)),""))</f>
        <v/>
      </c>
      <c r="G7" s="221" t="str">
        <f ca="1">IFERROR(VLOOKUP(DATE(YEAR($G$1),MONTH($G$1),G6),праздники!$D$2:$E$14,2,FALSE),IFERROR(CONCATENATE("Выходной за ",VLOOKUP(DATE(YEAR($G$1),MONTH($G$1),G6),праздники!$D$15:$E$28,2,FALSE)),""))</f>
        <v/>
      </c>
    </row>
    <row r="8" spans="1:8" ht="18.75" customHeight="1" x14ac:dyDescent="0.25">
      <c r="A8" s="219">
        <f ca="1">IF(22 &lt; WEEKDAY(EOMONTH(G1,-1)+1,2), DAY(EOMONTH(G1,-1)) - WEEKDAY(EOMONTH(G1,-1),2) + 22, IF(22 &gt; DAY(EOMONTH(G1,0)) + WEEKDAY(EOMONTH(G1,-1)+1,3), 22 - WEEKDAY(EOMONTH(G1,-1)+1,2) - DAY(EOMONTH(G1,0)) + 1, 22 - WEEKDAY(EOMONTH(G1,-1)+1,2)+1))</f>
        <v>20</v>
      </c>
      <c r="B8" s="219">
        <f ca="1">IF(23 &lt; WEEKDAY(EOMONTH(G1,-1)+1,2), DAY(EOMONTH(G1,-1)) - WEEKDAY(EOMONTH(G1,-1),2) + 23, IF(23 &gt; DAY(EOMONTH(G1,0)) + WEEKDAY(EOMONTH(G1,-1)+1,3), 23 - WEEKDAY(EOMONTH(G1,-1)+1,2) - DAY(EOMONTH(G1,0)) + 1, 23 - WEEKDAY(EOMONTH(G1,-1)+1,2)+1))</f>
        <v>21</v>
      </c>
      <c r="C8" s="219">
        <f ca="1">IF(24 &lt; WEEKDAY(EOMONTH(G1,-1)+1,2), DAY(EOMONTH(G1,-1)) - WEEKDAY(EOMONTH(G1,-1),2) + 24, IF(24 &gt; DAY(EOMONTH(G1,0)) + WEEKDAY(EOMONTH(G1,-1)+1,3), 24 - WEEKDAY(EOMONTH(G1,-1)+1,2) - DAY(EOMONTH(G1,0)) + 1, 24 - WEEKDAY(EOMONTH(G1,-1)+1,2)+1))</f>
        <v>22</v>
      </c>
      <c r="D8" s="219">
        <f ca="1">IF(25 &lt; WEEKDAY(EOMONTH(G1,-1)+1,2), DAY(EOMONTH(G1,-1)) - WEEKDAY(EOMONTH(G1,-1),2) + 25, IF(25 &gt; DAY(EOMONTH(G1,0)) + WEEKDAY(EOMONTH(G1,-1)+1,3), 25 - WEEKDAY(EOMONTH(G1,-1)+1,2) - DAY(EOMONTH(G1,0)) + 1, 25 - WEEKDAY(EOMONTH(G1,-1)+1,2)+1))</f>
        <v>23</v>
      </c>
      <c r="E8" s="219">
        <f ca="1">IF(26 &lt; WEEKDAY(EOMONTH(G1,-1)+1,2), DAY(EOMONTH(G1,-1)) - WEEKDAY(EOMONTH(G1,-1),2) + 26, IF(26 &gt; DAY(EOMONTH(G1,0)) + WEEKDAY(EOMONTH(G1,-1)+1,3), 26 - WEEKDAY(EOMONTH(G1,-1)+1,2) - DAY(EOMONTH(G1,0)) + 1, 26 - WEEKDAY(EOMONTH(G1,-1)+1,2)+1))</f>
        <v>24</v>
      </c>
      <c r="F8" s="220">
        <f ca="1">IF(27 &lt; WEEKDAY(EOMONTH(G1,-1)+1,2), DAY(EOMONTH(G1,-1)) - WEEKDAY(EOMONTH(G1,-1),2) + 27, IF(27 &gt; DAY(EOMONTH(G1,0)) + WEEKDAY(EOMONTH(G1,-1)+1,3), 27 - WEEKDAY(EOMONTH(G1,-1)+1,2) - DAY(EOMONTH(G1,0)) + 1, 27 - WEEKDAY(EOMONTH(G1,-1)+1,2)+1))</f>
        <v>25</v>
      </c>
      <c r="G8" s="220">
        <f ca="1">IF(28 &lt; WEEKDAY(EOMONTH(G1,-1)+1,2), DAY(EOMONTH(G1,-1)) - WEEKDAY(EOMONTH(G1,-1),2) + 28, IF(28 &gt; DAY(EOMONTH(G1,0)) + WEEKDAY(EOMONTH(G1,-1)+1,3), 28 - WEEKDAY(EOMONTH(G1,-1)+1,2) - DAY(EOMONTH(G1,0)) + 1, 28 - WEEKDAY(EOMONTH(G1,-1)+1,2)+1))</f>
        <v>26</v>
      </c>
    </row>
    <row r="9" spans="1:8" s="223" customFormat="1" ht="75" customHeight="1" x14ac:dyDescent="0.25">
      <c r="A9" s="222" t="str">
        <f ca="1">IFERROR(VLOOKUP(DATE(YEAR($G$1),MONTH($G$1),A8),праздники!$D$2:$E$14,2,FALSE),IFERROR(CONCATENATE("Выходной за ",VLOOKUP(DATE(YEAR($G$1),MONTH($G$1),A8),праздники!$D$15:$E$28,2,FALSE)),""))</f>
        <v/>
      </c>
      <c r="B9" s="222" t="str">
        <f ca="1">IFERROR(VLOOKUP(DATE(YEAR($G$1),MONTH($G$1),B8),праздники!$D$2:$E$14,2,FALSE),IFERROR(CONCATENATE("Выходной за ",VLOOKUP(DATE(YEAR($G$1),MONTH($G$1),B8),праздники!$D$15:$E$28,2,FALSE)),""))</f>
        <v/>
      </c>
      <c r="C9" s="222" t="str">
        <f ca="1">IFERROR(VLOOKUP(DATE(YEAR($G$1),MONTH($G$1),C8),праздники!$D$2:$E$14,2,FALSE),IFERROR(CONCATENATE("Выходной за ",VLOOKUP(DATE(YEAR($G$1),MONTH($G$1),C8),праздники!$D$15:$E$28,2,FALSE)),""))</f>
        <v/>
      </c>
      <c r="D9" s="222" t="str">
        <f ca="1">IFERROR(VLOOKUP(DATE(YEAR($G$1),MONTH($G$1),D8),праздники!$D$2:$E$14,2,FALSE),IFERROR(CONCATENATE("Выходной за ",VLOOKUP(DATE(YEAR($G$1),MONTH($G$1),D8),праздники!$D$15:$E$28,2,FALSE)),""))</f>
        <v/>
      </c>
      <c r="E9" s="222" t="str">
        <f ca="1">IFERROR(VLOOKUP(DATE(YEAR($G$1),MONTH($G$1),E8),праздники!$D$2:$E$14,2,FALSE),IFERROR(CONCATENATE("Выходной за ",VLOOKUP(DATE(YEAR($G$1),MONTH($G$1),E8),праздники!$D$15:$E$28,2,FALSE)),""))</f>
        <v/>
      </c>
      <c r="F9" s="221" t="str">
        <f ca="1">IFERROR(VLOOKUP(DATE(YEAR($G$1),MONTH($G$1),F8),праздники!$D$2:$E$14,2,FALSE),IFERROR(CONCATENATE("Выходной за ",VLOOKUP(DATE(YEAR($G$1),MONTH($G$1),F8),праздники!$D$15:$E$28,2,FALSE)),""))</f>
        <v/>
      </c>
      <c r="G9" s="221" t="str">
        <f ca="1">IFERROR(VLOOKUP(DATE(YEAR($G$1),MONTH($G$1),G8),праздники!$D$2:$E$14,2,FALSE),IFERROR(CONCATENATE("Выходной за ",VLOOKUP(DATE(YEAR($G$1),MONTH($G$1),G8),праздники!$D$15:$E$28,2,FALSE)),""))</f>
        <v/>
      </c>
    </row>
    <row r="10" spans="1:8" ht="18.75" customHeight="1" x14ac:dyDescent="0.25">
      <c r="A10" s="219">
        <f ca="1">IF(29 &lt; WEEKDAY(EOMONTH(G1,-1)+1,2), DAY(EOMONTH(G1,-1)) - WEEKDAY(EOMONTH(G1,-1),2) + 29, IF(29 &gt; DAY(EOMONTH(G1,0)) + WEEKDAY(EOMONTH(G1,-1)+1,3), 29 - WEEKDAY(EOMONTH(G1,-1)+1,2) - DAY(EOMONTH(G1,0)) + 1, 29 - WEEKDAY(EOMONTH(G1,-1)+1,2)+1))</f>
        <v>27</v>
      </c>
      <c r="B10" s="219">
        <f ca="1">IF(30 &lt; WEEKDAY(EOMONTH(G1,-1)+1,2), DAY(EOMONTH(G1,-1)) - WEEKDAY(EOMONTH(G1,-1),2) + 30, IF(30 &gt; DAY(EOMONTH(G1,0)) + WEEKDAY(EOMONTH(G1,-1)+1,3), 30 - WEEKDAY(EOMONTH(G1,-1)+1,2) - DAY(EOMONTH(G1,0)) + 1, 30 - WEEKDAY(EOMONTH(G1,-1)+1,2)+1))</f>
        <v>28</v>
      </c>
      <c r="C10" s="219">
        <f ca="1">IF(31 &lt; WEEKDAY(EOMONTH(G1,-1)+1,2), DAY(EOMONTH(G1,-1)) - WEEKDAY(EOMONTH(G1,-1),2) + 31, IF(31 &gt; DAY(EOMONTH(G1,0)) + WEEKDAY(EOMONTH(G1,-1)+1,3), 31 - WEEKDAY(EOMONTH(G1,-1)+1,2) - DAY(EOMONTH(G1,0)) + 1, 31 - WEEKDAY(EOMONTH(G1,-1)+1,2)+1))</f>
        <v>29</v>
      </c>
      <c r="D10" s="219">
        <f ca="1">IF(32 &lt; WEEKDAY(EOMONTH(G1,-1)+1,2), DAY(EOMONTH(G1,-1)) - WEEKDAY(EOMONTH(G1,-1),2) + 32, IF(32 &gt; DAY(EOMONTH(G1,0)) + WEEKDAY(EOMONTH(G1,-1)+1,3), 32 - WEEKDAY(EOMONTH(G1,-1)+1,2) - DAY(EOMONTH(G1,0)) + 1, 32 - WEEKDAY(EOMONTH(G1,-1)+1,2)+1))</f>
        <v>30</v>
      </c>
      <c r="E10" s="219">
        <f ca="1">IF(33 &lt; WEEKDAY(EOMONTH(G1,-1)+1,2), DAY(EOMONTH(G1,-1)) - WEEKDAY(EOMONTH(G1,-1),2) + 33, IF(33 &gt; DAY(EOMONTH(G1,0)) + WEEKDAY(EOMONTH(G1,-1)+1,3), 33 - WEEKDAY(EOMONTH(G1,-1)+1,2) - DAY(EOMONTH(G1,0)) + 1, 33 - WEEKDAY(EOMONTH(G1,-1)+1,2)+1))</f>
        <v>31</v>
      </c>
      <c r="F10" s="220">
        <f ca="1">IF(34 &lt; WEEKDAY(EOMONTH(G1,-1)+1,2), DAY(EOMONTH(G1,-1)) - WEEKDAY(EOMONTH(G1,-1),2) + 34, IF(34 &gt; DAY(EOMONTH(G1,0)) + WEEKDAY(EOMONTH(G1,-1)+1,3), 34 - WEEKDAY(EOMONTH(G1,-1)+1,2) - DAY(EOMONTH(G1,0)) + 1, 34 - WEEKDAY(EOMONTH(G1,-1)+1,2)+1))</f>
        <v>1</v>
      </c>
      <c r="G10" s="220">
        <f ca="1">IF(35 &lt; WEEKDAY(EOMONTH(G1,-1)+1,2), DAY(EOMONTH(G1,-1)) - WEEKDAY(EOMONTH(G1,-1),2) + 35, IF(35 &gt; DAY(EOMONTH(G1,0)) + WEEKDAY(EOMONTH(G1,-1)+1,3), 35 - WEEKDAY(EOMONTH(G1,-1)+1,2) - DAY(EOMONTH(G1,0)) + 1, 35 - WEEKDAY(EOMONTH(G1,-1)+1,2)+1))</f>
        <v>2</v>
      </c>
    </row>
    <row r="11" spans="1:8" s="223" customFormat="1" ht="75" customHeight="1" x14ac:dyDescent="0.25">
      <c r="A11" s="222" t="str">
        <f ca="1">IFERROR(VLOOKUP(DATE(YEAR($G$1),MONTH($G$1) + IF(A10&lt;16,1,0),A10),праздники!$D$2:$E$14,2,FALSE),IFERROR(CONCATENATE("Выходной за ",VLOOKUP(DATE(YEAR($G$1),MONTH($G$1) + IF(A10&lt;16,1,0),A10),праздники!$D$15:$E$28,2,FALSE)),""))</f>
        <v/>
      </c>
      <c r="B11" s="222" t="str">
        <f ca="1">IFERROR(VLOOKUP(DATE(YEAR($G$1),MONTH($G$1) + IF(B10&lt;16,1,0),B10),праздники!$D$2:$E$14,2,FALSE),IFERROR(CONCATENATE("Выходной за ",VLOOKUP(DATE(YEAR($G$1),MONTH($G$1) + IF(B10&lt;16,1,0),B10),праздники!$D$15:$E$28,2,FALSE)),""))</f>
        <v/>
      </c>
      <c r="C11" s="222" t="str">
        <f ca="1">IFERROR(VLOOKUP(DATE(YEAR($G$1),MONTH($G$1) + IF(C10&lt;16,1,0),C10),праздники!$D$2:$E$14,2,FALSE),IFERROR(CONCATENATE("Выходной за ",VLOOKUP(DATE(YEAR($G$1),MONTH($G$1) + IF(C10&lt;16,1,0),C10),праздники!$D$15:$E$28,2,FALSE)),""))</f>
        <v/>
      </c>
      <c r="D11" s="222" t="str">
        <f ca="1">IFERROR(VLOOKUP(DATE(YEAR($G$1),MONTH($G$1) + IF(D10&lt;16,1,0),D10),праздники!$D$2:$E$14,2,FALSE),IFERROR(CONCATENATE("Выходной за ",VLOOKUP(DATE(YEAR($G$1),MONTH($G$1) + IF(D10&lt;16,1,0),D10),праздники!$D$15:$E$28,2,FALSE)),""))</f>
        <v/>
      </c>
      <c r="E11" s="222" t="str">
        <f ca="1">IFERROR(VLOOKUP(DATE(YEAR($G$1),MONTH($G$1) + IF(E10&lt;16,1,0),E10),праздники!$D$2:$E$14,2,FALSE),IFERROR(CONCATENATE("Выходной за ",VLOOKUP(DATE(YEAR($G$1),MONTH($G$1) + IF(E10&lt;16,1,0),E10),праздники!$D$15:$E$28,2,FALSE)),""))</f>
        <v/>
      </c>
      <c r="F11" s="221" t="str">
        <f ca="1">IFERROR(VLOOKUP(DATE(YEAR($G$1),MONTH($G$1) + IF(F10&lt;16,1,0),F10),праздники!$D$2:$E$14,2,FALSE),IFERROR(CONCATENATE("Выходной за ",VLOOKUP(DATE(YEAR($G$1),MONTH($G$1) + IF(F10&lt;16,1,0),F10),праздники!$D$15:$E$28,2,FALSE)),""))</f>
        <v/>
      </c>
      <c r="G11" s="221" t="str">
        <f ca="1">IFERROR(VLOOKUP(DATE(YEAR($G$1),MONTH($G$1) + IF(G10&lt;16,1,0),G10),праздники!$D$2:$E$14,2,FALSE),IFERROR(CONCATENATE("Выходной за ",VLOOKUP(DATE(YEAR($G$1),MONTH($G$1) + IF(G10&lt;16,1,0),G10),праздники!$D$15:$E$28,2,FALSE)),""))</f>
        <v/>
      </c>
    </row>
    <row r="12" spans="1:8" ht="18.75" customHeight="1" x14ac:dyDescent="0.25">
      <c r="A12" s="219">
        <f ca="1">IF(36 &lt; WEEKDAY(EOMONTH(G1,-1)+1,2), DAY(EOMONTH(G1,-1)) - WEEKDAY(EOMONTH(G1,-1),2) + 36, IF(36 &gt; DAY(EOMONTH(G1,0)) + WEEKDAY(EOMONTH(G1,-1)+1,3), 36 - WEEKDAY(EOMONTH(G1,-1)+1,2) - DAY(EOMONTH(G1,0)) + 1, 36 - WEEKDAY(EOMONTH(G1,-1)+1,2)+1))</f>
        <v>3</v>
      </c>
      <c r="B12" s="219">
        <f ca="1">IF(37 &lt; WEEKDAY(EOMONTH(G1,-1)+1,2), DAY(EOMONTH(G1,-1)) - WEEKDAY(EOMONTH(G1,-1),2) + 37, IF(37 &gt; DAY(EOMONTH(G1,0)) + WEEKDAY(EOMONTH(G1,-1)+1,3), 37 - WEEKDAY(EOMONTH(G1,-1)+1,2) - DAY(EOMONTH(G1,0)) + 1, 37 - WEEKDAY(EOMONTH(G1,-1)+1,2)+1))</f>
        <v>4</v>
      </c>
      <c r="C12" s="219">
        <f ca="1">IF(38 &lt; WEEKDAY(EOMONTH(G1,-1)+1,2), DAY(EOMONTH(G1,-1)) - WEEKDAY(EOMONTH(G1,-1),2) + 38, IF(38 &gt; DAY(EOMONTH(G1,0)) + WEEKDAY(EOMONTH(G1,-1)+1,3), 38 - WEEKDAY(EOMONTH(G1,-1)+1,2) - DAY(EOMONTH(G1,0)) + 1, 38 - WEEKDAY(EOMONTH(G1,-1)+1,2)+1))</f>
        <v>5</v>
      </c>
      <c r="D12" s="219">
        <f ca="1">IF(39 &lt; WEEKDAY(EOMONTH(G1,-1)+1,2), DAY(EOMONTH(G1,-1)) - WEEKDAY(EOMONTH(G1,-1),2) + 39, IF(39 &gt; DAY(EOMONTH(G1,0)) + WEEKDAY(EOMONTH(G1,-1)+1,3), 39 - WEEKDAY(EOMONTH(G1,-1)+1,2) - DAY(EOMONTH(G1,0)) + 1, 39 - WEEKDAY(EOMONTH(G1,-1)+1,2)+1))</f>
        <v>6</v>
      </c>
      <c r="E12" s="219">
        <f ca="1">IF(40 &lt; WEEKDAY(EOMONTH(G1,-1)+1,2), DAY(EOMONTH(G1,-1)) - WEEKDAY(EOMONTH(G1,-1),2) + 40, IF(40 &gt; DAY(EOMONTH(G1,0)) + WEEKDAY(EOMONTH(G1,-1)+1,3), 40 - WEEKDAY(EOMONTH(G1,-1)+1,2) - DAY(EOMONTH(G1,0)) + 1, 40 - WEEKDAY(EOMONTH(G1,-1)+1,2)+1))</f>
        <v>7</v>
      </c>
      <c r="F12" s="220">
        <f ca="1">IF(41 &lt; WEEKDAY(EOMONTH(G1,-1)+1,2), DAY(EOMONTH(G1,-1)) - WEEKDAY(EOMONTH(G1,-1),2) + 41, IF(41 &gt; DAY(EOMONTH(G1,0)) + WEEKDAY(EOMONTH(G1,-1)+1,3), 41 - WEEKDAY(EOMONTH(G1,-1)+1,2) - DAY(EOMONTH(G1,0)) + 1, 41 - WEEKDAY(EOMONTH(G1,-1)+1,2)+1))</f>
        <v>8</v>
      </c>
      <c r="G12" s="220">
        <f ca="1">IF(42 &lt; WEEKDAY(EOMONTH(G1,-1)+1,2), DAY(EOMONTH(G1,-1)) - WEEKDAY(EOMONTH(G1,-1),2) + 42, IF(42 &gt; DAY(EOMONTH(G1,0)) + WEEKDAY(EOMONTH(G1,-1)+1,3), 42 - WEEKDAY(EOMONTH(G1,-1)+1,2) - DAY(EOMONTH(G1,0)) + 1, 42 - WEEKDAY(EOMONTH(G1,-1)+1,2)+1))</f>
        <v>9</v>
      </c>
    </row>
    <row r="13" spans="1:8" s="223" customFormat="1" ht="75" customHeight="1" x14ac:dyDescent="0.25">
      <c r="A13" s="222" t="str">
        <f ca="1">IFERROR(VLOOKUP(DATE(YEAR($G$1),MONTH($G$1) + IF(A12&lt;16,1,0),A12),праздники!$D$2:$E$14,2,FALSE),IFERROR(CONCATENATE("Выходной за ",VLOOKUP(DATE(YEAR($G$1),MONTH($G$1) + IF(A12&lt;16,1,0),A12),праздники!$D$15:$E$28,2,FALSE)),""))</f>
        <v/>
      </c>
      <c r="B13" s="222" t="str">
        <f ca="1">IFERROR(VLOOKUP(DATE(YEAR($G$1),MONTH($G$1) + IF(B12&lt;16,1,0),B12),праздники!$D$2:$E$14,2,FALSE),IFERROR(CONCATENATE("Выходной за ",VLOOKUP(DATE(YEAR($G$1),MONTH($G$1) + IF(B12&lt;16,1,0),B12),праздники!$D$15:$E$28,2,FALSE)),""))</f>
        <v/>
      </c>
      <c r="C13" s="222" t="str">
        <f ca="1">IFERROR(VLOOKUP(DATE(YEAR($G$1),MONTH($G$1) + IF(C12&lt;16,1,0),C12),праздники!$D$2:$E$14,2,FALSE),IFERROR(CONCATENATE("Выходной за ",VLOOKUP(DATE(YEAR($G$1),MONTH($G$1) + IF(C12&lt;16,1,0),C12),праздники!$D$15:$E$28,2,FALSE)),""))</f>
        <v/>
      </c>
      <c r="D13" s="222" t="str">
        <f ca="1">IFERROR(VLOOKUP(DATE(YEAR($G$1),MONTH($G$1) + IF(D12&lt;16,1,0),D12),праздники!$D$2:$E$14,2,FALSE),IFERROR(CONCATENATE("Выходной за ",VLOOKUP(DATE(YEAR($G$1),MONTH($G$1) + IF(D12&lt;16,1,0),D12),праздники!$D$15:$E$28,2,FALSE)),""))</f>
        <v/>
      </c>
      <c r="E13" s="222" t="str">
        <f ca="1">IFERROR(VLOOKUP(DATE(YEAR($G$1),MONTH($G$1) + IF(E12&lt;16,1,0),E12),праздники!$D$2:$E$14,2,FALSE),IFERROR(CONCATENATE("Выходной за ",VLOOKUP(DATE(YEAR($G$1),MONTH($G$1) + IF(E12&lt;16,1,0),E12),праздники!$D$15:$E$28,2,FALSE)),""))</f>
        <v/>
      </c>
      <c r="F13" s="221" t="str">
        <f ca="1">IFERROR(VLOOKUP(DATE(YEAR($G$1),MONTH($G$1) + IF(F12&lt;16,1,0),F12),праздники!$D$2:$E$14,2,FALSE),IFERROR(CONCATENATE("Выходной за ",VLOOKUP(DATE(YEAR($G$1),MONTH($G$1) + IF(F12&lt;16,1,0),F12),праздники!$D$15:$E$28,2,FALSE)),""))</f>
        <v/>
      </c>
      <c r="G13" s="221" t="str">
        <f ca="1">IFERROR(VLOOKUP(DATE(YEAR($G$1),MONTH($G$1) + IF(G12&lt;16,1,0),G12),праздники!$D$2:$E$14,2,FALSE),IFERROR(CONCATENATE("Выходной за ",VLOOKUP(DATE(YEAR($G$1),MONTH($G$1) + IF(G12&lt;16,1,0),G12),праздники!$D$15:$E$28,2,FALSE)),""))</f>
        <v/>
      </c>
    </row>
    <row r="15" spans="1:8" ht="18.75" customHeight="1" x14ac:dyDescent="0.25"/>
    <row r="16" spans="1:8" s="223" customFormat="1" ht="93.75" customHeight="1" x14ac:dyDescent="0.25">
      <c r="A16"/>
      <c r="B16"/>
      <c r="C16"/>
      <c r="D16"/>
      <c r="E16"/>
      <c r="F16"/>
      <c r="G16"/>
    </row>
    <row r="17" spans="1:7" ht="18.75" customHeight="1" x14ac:dyDescent="0.25"/>
    <row r="18" spans="1:7" s="223" customFormat="1" ht="93.75" customHeight="1" x14ac:dyDescent="0.25">
      <c r="A18"/>
      <c r="B18"/>
      <c r="C18"/>
      <c r="D18"/>
      <c r="E18"/>
      <c r="F18"/>
      <c r="G18"/>
    </row>
    <row r="19" spans="1:7" ht="18.75" customHeight="1" x14ac:dyDescent="0.25"/>
    <row r="20" spans="1:7" s="223" customFormat="1" ht="93.75" customHeight="1" x14ac:dyDescent="0.25">
      <c r="A20"/>
      <c r="B20"/>
      <c r="C20"/>
      <c r="D20"/>
      <c r="E20"/>
      <c r="F20"/>
      <c r="G20"/>
    </row>
    <row r="21" spans="1:7" ht="18.75" customHeight="1" x14ac:dyDescent="0.25"/>
    <row r="22" spans="1:7" s="223" customFormat="1" ht="93.75" customHeight="1" x14ac:dyDescent="0.25">
      <c r="A22"/>
      <c r="B22"/>
      <c r="C22"/>
      <c r="D22"/>
      <c r="E22"/>
      <c r="F22"/>
      <c r="G22"/>
    </row>
    <row r="23" spans="1:7" ht="18.75" customHeight="1" x14ac:dyDescent="0.25"/>
    <row r="24" spans="1:7" s="223" customFormat="1" ht="93.75" customHeight="1" x14ac:dyDescent="0.25">
      <c r="A24"/>
      <c r="B24"/>
      <c r="C24"/>
      <c r="D24"/>
      <c r="E24"/>
      <c r="F24"/>
      <c r="G24"/>
    </row>
  </sheetData>
  <mergeCells count="1">
    <mergeCell ref="B1:F1"/>
  </mergeCells>
  <conditionalFormatting sqref="A2:E2">
    <cfRule type="expression" dxfId="7" priority="4">
      <formula>IF(A2&gt;7,1,0)</formula>
    </cfRule>
  </conditionalFormatting>
  <conditionalFormatting sqref="F2:G2">
    <cfRule type="expression" dxfId="6" priority="3">
      <formula>IF(F2&gt;7,1,0)</formula>
    </cfRule>
  </conditionalFormatting>
  <conditionalFormatting sqref="A10:E10 A12:E12">
    <cfRule type="expression" dxfId="5" priority="2">
      <formula>IF(A10&lt;16,1,0)</formula>
    </cfRule>
  </conditionalFormatting>
  <conditionalFormatting sqref="F10:G10 F12:G12">
    <cfRule type="expression" dxfId="4" priority="1">
      <formula>IF(F10&lt;16,1,0)</formula>
    </cfRule>
  </conditionalFormatting>
  <pageMargins left="0.19685039370078741" right="0.19685039370078741" top="0.19685039370078741" bottom="0.19685039370078741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showGridLines="0" view="pageLayout" zoomScaleNormal="100" workbookViewId="0"/>
  </sheetViews>
  <sheetFormatPr defaultRowHeight="15" x14ac:dyDescent="0.25"/>
  <cols>
    <col min="1" max="7" width="20.5703125" customWidth="1"/>
    <col min="8" max="8" width="10.140625" bestFit="1" customWidth="1"/>
  </cols>
  <sheetData>
    <row r="1" spans="1:8" x14ac:dyDescent="0.25">
      <c r="A1" s="216">
        <v>0</v>
      </c>
      <c r="B1" s="402" t="str">
        <f ca="1">CONCATENATE(VLOOKUP(MONTH(  G1  ),месяцы,2)," ",YEAR(G1))</f>
        <v>Январь 2014</v>
      </c>
      <c r="C1" s="402"/>
      <c r="D1" s="402"/>
      <c r="E1" s="402"/>
      <c r="F1" s="402"/>
      <c r="G1" s="217">
        <f ca="1">EDATE(TODAY(),A1)</f>
        <v>41655</v>
      </c>
      <c r="H1" s="60"/>
    </row>
    <row r="2" spans="1:8" ht="18.75" customHeight="1" x14ac:dyDescent="0.25">
      <c r="A2" s="219">
        <f ca="1">IF(1 &lt; WEEKDAY(EOMONTH(G1,-1)+1,2), DAY(EOMONTH(G1,-1)) - WEEKDAY(EOMONTH(G1,-1),2) + 1, IF(1 &gt; DAY(EOMONTH(G1,0)) + WEEKDAY(EOMONTH(G1,-1)+1,3), 1 - WEEKDAY(EOMONTH(G1,-1)+1,2) - DAY(EOMONTH(G1,0)) + 1, 1 - WEEKDAY(EOMONTH(G1,-1)+1,2)+1))</f>
        <v>30</v>
      </c>
      <c r="B2" s="219">
        <f ca="1">IF(2 &lt; WEEKDAY(EOMONTH(G1,-1)+1,2), DAY(EOMONTH(G1,-1)) - WEEKDAY(EOMONTH(G1,-1),2) + 2, IF(2 &gt; DAY(EOMONTH(G1,0)) + WEEKDAY(EOMONTH(G1,-1)+1,3), 2 - WEEKDAY(EOMONTH(G1,-1)+1,2) - DAY(EOMONTH(G1,0)) + 1, 2 - WEEKDAY(EOMONTH(G1,-1)+1,2)+1))</f>
        <v>31</v>
      </c>
      <c r="C2" s="219">
        <f ca="1">IF(3 &lt; WEEKDAY(EOMONTH(G1,-1)+1,2), DAY(EOMONTH(G1,-1)) - WEEKDAY(EOMONTH(G1,-1),2) + 3, IF(3 &gt; DAY(EOMONTH(G1,0)) + WEEKDAY(EOMONTH(G1,-1)+1,3), 3 - WEEKDAY(EOMONTH(G1,-1)+1,2) - DAY(EOMONTH(G1,0)) + 1, 3 - WEEKDAY(EOMONTH(G1,-1)+1,2)+1))</f>
        <v>1</v>
      </c>
      <c r="D2" s="219">
        <f ca="1">IF(4 &lt; WEEKDAY(EOMONTH(G1,-1)+1,2), DAY(EOMONTH(G1,-1)) - WEEKDAY(EOMONTH(G1,-1),2) + 4, IF(4 &gt; DAY(EOMONTH(G1,0)) + WEEKDAY(EOMONTH(G1,-1)+1,3), 4 - WEEKDAY(EOMONTH(G1,-1)+1,2) - DAY(EOMONTH(G1,0)) + 1, 4 - WEEKDAY(EOMONTH(G1,-1)+1,2)+1))</f>
        <v>2</v>
      </c>
      <c r="E2" s="219">
        <f ca="1">IF(5 &lt; WEEKDAY(EOMONTH(G1,-1)+1,2), DAY(EOMONTH(G1,-1)) - WEEKDAY(EOMONTH(G1,-1),2) + 5, IF(5 &gt; DAY(EOMONTH(G1,0)) + WEEKDAY(EOMONTH(G1,-1)+1,3), 5 - WEEKDAY(EOMONTH(G1,-1)+1,2) - DAY(EOMONTH(G1,0)) + 1, 5 - WEEKDAY(EOMONTH(G1,-1)+1,2)+1))</f>
        <v>3</v>
      </c>
      <c r="F2" s="220">
        <f ca="1">IF(6 &lt; WEEKDAY(EOMONTH(G1,-1)+1,2), DAY(EOMONTH(G1,-1)) - WEEKDAY(EOMONTH(G1,-1),2) + 6, IF(6 &gt; DAY(EOMONTH(G1,0)) + WEEKDAY(EOMONTH(G1,-1)+1,3), 6 - WEEKDAY(EOMONTH(G1,-1)+1,2) - DAY(EOMONTH(G1,0)) + 1, 6 - WEEKDAY(EOMONTH(G1,-1)+1,2)+1))</f>
        <v>4</v>
      </c>
      <c r="G2" s="220">
        <f ca="1">IF(7 &lt; WEEKDAY(EOMONTH(G1,-1)+1,2), DAY(EOMONTH(G1,-1)) - WEEKDAY(EOMONTH(G1,-1),2) + 7, IF(7 &gt; DAY(EOMONTH(G1,0)) + WEEKDAY(EOMONTH(G1,-1)+1,3), 7 - WEEKDAY(EOMONTH(G1,-1)+1,2) - DAY(EOMONTH(G1,0)) + 1, 7 - WEEKDAY(EOMONTH(G1,-1)+1,2)+1))</f>
        <v>5</v>
      </c>
      <c r="H2" s="218"/>
    </row>
    <row r="3" spans="1:8" s="223" customFormat="1" ht="93.75" customHeight="1" x14ac:dyDescent="0.25">
      <c r="A3" s="222" t="str">
        <f ca="1">IFERROR(VLOOKUP(DATE(YEAR($G$1),MONTH($G$1) + IF(A2&gt;7,-1,0),A2),праздники!$D$2:$E$14,2,FALSE),IFERROR(CONCATENATE("Выходной за ",VLOOKUP(DATE(YEAR($G$1),MONTH($G$1) + IF(A2&gt;7,-1,0),A2),праздники!$D$15:$E$28,2,FALSE)),""))</f>
        <v/>
      </c>
      <c r="B3" s="222" t="str">
        <f ca="1">IFERROR(VLOOKUP(DATE(YEAR($G$1),MONTH($G$1) + IF(B2&gt;7,-1,0),B2),праздники!$D$2:$E$14,2,FALSE),IFERROR(CONCATENATE("Выходной за ",VLOOKUP(DATE(YEAR($G$1),MONTH($G$1) + IF(B2&gt;7,-1,0),B2),праздники!$D$15:$E$28,2,FALSE)),""))</f>
        <v/>
      </c>
      <c r="C3" s="222" t="str">
        <f ca="1">IFERROR(VLOOKUP(DATE(YEAR($G$1),MONTH($G$1) + IF(C2&gt;7,-1,0),C2),праздники!$D$2:$E$14,2,FALSE),IFERROR(CONCATENATE("Выходной за ",VLOOKUP(DATE(YEAR($G$1),MONTH($G$1) + IF(C2&gt;7,-1,0),C2),праздники!$D$15:$E$28,2,FALSE)),""))</f>
        <v>Новый год</v>
      </c>
      <c r="D3" s="222" t="str">
        <f ca="1">IFERROR(VLOOKUP(DATE(YEAR($G$1),MONTH($G$1) + IF(D2&gt;7,-1,0),D2),праздники!$D$2:$E$14,2,FALSE),IFERROR(CONCATENATE("Выходной за ",VLOOKUP(DATE(YEAR($G$1),MONTH($G$1) + IF(D2&gt;7,-1,0),D2),праздники!$D$15:$E$28,2,FALSE)),""))</f>
        <v/>
      </c>
      <c r="E3" s="222" t="str">
        <f ca="1">IFERROR(VLOOKUP(DATE(YEAR($G$1),MONTH($G$1) + IF(E2&gt;7,-1,0),E2),праздники!$D$2:$E$14,2,FALSE),IFERROR(CONCATENATE("Выходной за ",VLOOKUP(DATE(YEAR($G$1),MONTH($G$1) + IF(E2&gt;7,-1,0),E2),праздники!$D$15:$E$28,2,FALSE)),""))</f>
        <v/>
      </c>
      <c r="F3" s="221" t="str">
        <f ca="1">IFERROR(VLOOKUP(DATE(YEAR($G$1),MONTH($G$1) + IF(F2&gt;7,-1,0),F2),праздники!$D$2:$E$14,2,FALSE),IFERROR(CONCATENATE("Выходной за ",VLOOKUP(DATE(YEAR($G$1),MONTH($G$1) + IF(F2&gt;7,-1,0),F2),праздники!$D$15:$E$28,2,FALSE)),""))</f>
        <v/>
      </c>
      <c r="G3" s="221" t="str">
        <f ca="1">IFERROR(VLOOKUP(DATE(YEAR($G$1),MONTH($G$1) + IF(G2&gt;7,-1,0),G2),праздники!$D$2:$E$14,2,FALSE),IFERROR(CONCATENATE("Выходной за ",VLOOKUP(DATE(YEAR($G$1),MONTH($G$1) + IF(G2&gt;7,-1,0),G2),праздники!$D$15:$E$28,2,FALSE)),""))</f>
        <v/>
      </c>
    </row>
    <row r="4" spans="1:8" ht="18.75" customHeight="1" x14ac:dyDescent="0.25">
      <c r="A4" s="219">
        <f ca="1">IF(8 &lt; WEEKDAY(EOMONTH(G1,-1)+1,2), DAY(EOMONTH(G1,-1)) - WEEKDAY(EOMONTH(G1,-1),2) + 8, IF(8 &gt; DAY(EOMONTH(G1,0)) + WEEKDAY(EOMONTH(G1,-1)+1,3), 8 - WEEKDAY(EOMONTH(G1,-1)+1,2) - DAY(EOMONTH(G1,0)) + 1, 8 - WEEKDAY(EOMONTH(G1,-1)+1,2)+1))</f>
        <v>6</v>
      </c>
      <c r="B4" s="219">
        <f ca="1">IF(9 &lt; WEEKDAY(EOMONTH(G1,-1)+1,2), DAY(EOMONTH(G1,-1)) - WEEKDAY(EOMONTH(G1,-1),2) + 9, IF(9 &gt; DAY(EOMONTH(G1,0)) + WEEKDAY(EOMONTH(G1,-1)+1,3), 9 - WEEKDAY(EOMONTH(G1,-1)+1,2) - DAY(EOMONTH(G1,0)) + 1, 9 - WEEKDAY(EOMONTH(G1,-1)+1,2)+1))</f>
        <v>7</v>
      </c>
      <c r="C4" s="219">
        <f ca="1">IF(10 &lt; WEEKDAY(EOMONTH(G1,-1)+1,2), DAY(EOMONTH(G1,-1)) - WEEKDAY(EOMONTH(G1,-1),2) + 10, IF(10 &gt; DAY(EOMONTH(G1,0)) + WEEKDAY(EOMONTH(G1,-1)+1,3), 10 - WEEKDAY(EOMONTH(G1,-1)+1,2) - DAY(EOMONTH(G1,0)) + 1, 10 - WEEKDAY(EOMONTH(G1,-1)+1,2)+1))</f>
        <v>8</v>
      </c>
      <c r="D4" s="219">
        <f ca="1">IF(11 &lt; WEEKDAY(EOMONTH(G1,-1)+1,2), DAY(EOMONTH(G1,-1)) - WEEKDAY(EOMONTH(G1,-1),2) + 11, IF(11 &gt; DAY(EOMONTH(G1,0)) + WEEKDAY(EOMONTH(G1,-1)+1,3), 11 - WEEKDAY(EOMONTH(G1,-1)+1,2) - DAY(EOMONTH(G1,0)) + 1, 11 - WEEKDAY(EOMONTH(G1,-1)+1,2)+1))</f>
        <v>9</v>
      </c>
      <c r="E4" s="219">
        <f ca="1">IF(12 &lt; WEEKDAY(EOMONTH(G1,-1)+1,2), DAY(EOMONTH(G1,-1)) - WEEKDAY(EOMONTH(G1,-1),2) + 12, IF(12 &gt; DAY(EOMONTH(G1,0)) + WEEKDAY(EOMONTH(G1,-1)+1,3), 12 - WEEKDAY(EOMONTH(G1,-1)+1,2) - DAY(EOMONTH(G1,0)) + 1, 12 - WEEKDAY(EOMONTH(G1,-1)+1,2)+1))</f>
        <v>10</v>
      </c>
      <c r="F4" s="220">
        <f ca="1">IF(13 &lt; WEEKDAY(EOMONTH(G1,-1)+1,2), DAY(EOMONTH(G1,-1)) - WEEKDAY(EOMONTH(G1,-1),2) + 13, IF(13 &gt; DAY(EOMONTH(G1,0)) + WEEKDAY(EOMONTH(G1,-1)+1,3), 13 - WEEKDAY(EOMONTH(G1,-1)+1,2) - DAY(EOMONTH(G1,0)) + 1, 13 - WEEKDAY(EOMONTH(G1,-1)+1,2)+1))</f>
        <v>11</v>
      </c>
      <c r="G4" s="220">
        <f ca="1">IF(14 &lt; WEEKDAY(EOMONTH(G1,-1)+1,2), DAY(EOMONTH(G1,-1)) - WEEKDAY(EOMONTH(G1,-1),2) + 14, IF(14 &gt; DAY(EOMONTH(G1,0)) + WEEKDAY(EOMONTH(G1,-1)+1,3), 14 - WEEKDAY(EOMONTH(G1,-1)+1,2) - DAY(EOMONTH(G1,0)) + 1, 14 - WEEKDAY(EOMONTH(G1,-1)+1,2)+1))</f>
        <v>12</v>
      </c>
    </row>
    <row r="5" spans="1:8" s="223" customFormat="1" ht="93.75" customHeight="1" x14ac:dyDescent="0.25">
      <c r="A5" s="222" t="str">
        <f ca="1">IFERROR(VLOOKUP(DATE(YEAR($G$1),MONTH($G$1),A4),праздники!$D$2:$E$14,2,FALSE),IFERROR(CONCATENATE("Выходной за ",VLOOKUP(DATE(YEAR($G$1),MONTH($G$1),A4),праздники!$D$15:$E$28,2,FALSE)),""))</f>
        <v/>
      </c>
      <c r="B5" s="222" t="str">
        <f ca="1">IFERROR(VLOOKUP(DATE(YEAR($G$1),MONTH($G$1),B4),праздники!$D$2:$E$14,2,FALSE),IFERROR(CONCATENATE("Выходной за ",VLOOKUP(DATE(YEAR($G$1),MONTH($G$1),B4),праздники!$D$15:$E$28,2,FALSE)),""))</f>
        <v>Рождество Христово</v>
      </c>
      <c r="C5" s="222" t="str">
        <f ca="1">IFERROR(VLOOKUP(DATE(YEAR($G$1),MONTH($G$1),C4),праздники!$D$2:$E$14,2,FALSE),IFERROR(CONCATENATE("Выходной за ",VLOOKUP(DATE(YEAR($G$1),MONTH($G$1),C4),праздники!$D$15:$E$28,2,FALSE)),""))</f>
        <v/>
      </c>
      <c r="D5" s="222" t="str">
        <f ca="1">IFERROR(VLOOKUP(DATE(YEAR($G$1),MONTH($G$1),D4),праздники!$D$2:$E$14,2,FALSE),IFERROR(CONCATENATE("Выходной за ",VLOOKUP(DATE(YEAR($G$1),MONTH($G$1),D4),праздники!$D$15:$E$28,2,FALSE)),""))</f>
        <v/>
      </c>
      <c r="E5" s="222" t="str">
        <f ca="1">IFERROR(VLOOKUP(DATE(YEAR($G$1),MONTH($G$1),E4),праздники!$D$2:$E$14,2,FALSE),IFERROR(CONCATENATE("Выходной за ",VLOOKUP(DATE(YEAR($G$1),MONTH($G$1),E4),праздники!$D$15:$E$28,2,FALSE)),""))</f>
        <v/>
      </c>
      <c r="F5" s="221" t="str">
        <f ca="1">IFERROR(VLOOKUP(DATE(YEAR($G$1),MONTH($G$1),F4),праздники!$D$2:$E$14,2,FALSE),IFERROR(CONCATENATE("Выходной за ",VLOOKUP(DATE(YEAR($G$1),MONTH($G$1),F4),праздники!$D$15:$E$28,2,FALSE)),""))</f>
        <v/>
      </c>
      <c r="G5" s="221" t="str">
        <f ca="1">IFERROR(VLOOKUP(DATE(YEAR($G$1),MONTH($G$1),G4),праздники!$D$2:$E$14,2,FALSE),IFERROR(CONCATENATE("Выходной за ",VLOOKUP(DATE(YEAR($G$1),MONTH($G$1),G4),праздники!$D$15:$E$28,2,FALSE)),""))</f>
        <v/>
      </c>
    </row>
    <row r="6" spans="1:8" ht="18.75" customHeight="1" x14ac:dyDescent="0.25">
      <c r="A6" s="219">
        <f ca="1">IF(15 &lt; WEEKDAY(EOMONTH(G1,-1)+1,2), DAY(EOMONTH(G1,-1)) - WEEKDAY(EOMONTH(G1,-1),2) + 15, IF(15 &gt; DAY(EOMONTH(G1,0)) + WEEKDAY(EOMONTH(G1,-1)+1,3), 15 - WEEKDAY(EOMONTH(G1,-1)+1,2) - DAY(EOMONTH(G1,0)) + 1, 15 - WEEKDAY(EOMONTH(G1,-1)+1,2)+1))</f>
        <v>13</v>
      </c>
      <c r="B6" s="219">
        <f ca="1">IF(16 &lt; WEEKDAY(EOMONTH(G1,-1)+1,2), DAY(EOMONTH(G1,-1)) - WEEKDAY(EOMONTH(G1,-1),2) + 16, IF(16 &gt; DAY(EOMONTH(G1,0)) + WEEKDAY(EOMONTH(G1,-1)+1,3), 16 - WEEKDAY(EOMONTH(G1,-1)+1,2) - DAY(EOMONTH(G1,0)) + 1, 16 - WEEKDAY(EOMONTH(G1,-1)+1,2)+1))</f>
        <v>14</v>
      </c>
      <c r="C6" s="219">
        <f ca="1">IF(17 &lt; WEEKDAY(EOMONTH(G1,-1)+1,2), DAY(EOMONTH(G1,-1)) - WEEKDAY(EOMONTH(G1,-1),2) + 17, IF(17 &gt; DAY(EOMONTH(G1,0)) + WEEKDAY(EOMONTH(G1,-1)+1,3), 17 - WEEKDAY(EOMONTH(G1,-1)+1,2) - DAY(EOMONTH(G1,0)) + 1, 17 - WEEKDAY(EOMONTH(G1,-1)+1,2)+1))</f>
        <v>15</v>
      </c>
      <c r="D6" s="219">
        <f ca="1">IF(18 &lt; WEEKDAY(EOMONTH(G1,-1)+1,2), DAY(EOMONTH(G1,-1)) - WEEKDAY(EOMONTH(G1,-1),2) + 18, IF(18 &gt; DAY(EOMONTH(G1,0)) + WEEKDAY(EOMONTH(G1,-1)+1,3), 18 - WEEKDAY(EOMONTH(G1,-1)+1,2) - DAY(EOMONTH(G1,0)) + 1, 18 - WEEKDAY(EOMONTH(G1,-1)+1,2)+1))</f>
        <v>16</v>
      </c>
      <c r="E6" s="219">
        <f ca="1">IF(19 &lt; WEEKDAY(EOMONTH(G1,-1)+1,2), DAY(EOMONTH(G1,-1)) - WEEKDAY(EOMONTH(G1,-1),2) + 19, IF(19 &gt; DAY(EOMONTH(G1,0)) + WEEKDAY(EOMONTH(G1,-1)+1,3), 19 - WEEKDAY(EOMONTH(G1,-1)+1,2) - DAY(EOMONTH(G1,0)) + 1, 19 - WEEKDAY(EOMONTH(G1,-1)+1,2)+1))</f>
        <v>17</v>
      </c>
      <c r="F6" s="220">
        <f ca="1">IF(20 &lt; WEEKDAY(EOMONTH(G1,-1)+1,2), DAY(EOMONTH(G1,-1)) - WEEKDAY(EOMONTH(G1,-1),2) + 20, IF(20 &gt; DAY(EOMONTH(G1,0)) + WEEKDAY(EOMONTH(G1,-1)+1,3), 20 - WEEKDAY(EOMONTH(G1,-1)+1,2) - DAY(EOMONTH(G1,0)) + 1, 20 - WEEKDAY(EOMONTH(G1,-1)+1,2)+1))</f>
        <v>18</v>
      </c>
      <c r="G6" s="220">
        <f ca="1">IF(21 &lt; WEEKDAY(EOMONTH(G1,-1)+1,2), DAY(EOMONTH(G1,-1)) - WEEKDAY(EOMONTH(G1,-1),2) + 21, IF(21 &gt; DAY(EOMONTH(G1,0)) + WEEKDAY(EOMONTH(G1,-1)+1,3), 21 - WEEKDAY(EOMONTH(G1,-1)+1,2) - DAY(EOMONTH(G1,0)) + 1, 21 - WEEKDAY(EOMONTH(G1,-1)+1,2)+1))</f>
        <v>19</v>
      </c>
    </row>
    <row r="7" spans="1:8" s="223" customFormat="1" ht="93.75" customHeight="1" x14ac:dyDescent="0.25">
      <c r="A7" s="222" t="str">
        <f ca="1">IFERROR(VLOOKUP(DATE(YEAR($G$1),MONTH($G$1),A6),праздники!$D$2:$E$14,2,FALSE),IFERROR(CONCATENATE("Выходной за ",VLOOKUP(DATE(YEAR($G$1),MONTH($G$1),A6),праздники!$D$15:$E$28,2,FALSE)),""))</f>
        <v/>
      </c>
      <c r="B7" s="222" t="str">
        <f ca="1">IFERROR(VLOOKUP(DATE(YEAR($G$1),MONTH($G$1),B6),праздники!$D$2:$E$14,2,FALSE),IFERROR(CONCATENATE("Выходной за ",VLOOKUP(DATE(YEAR($G$1),MONTH($G$1),B6),праздники!$D$15:$E$28,2,FALSE)),""))</f>
        <v/>
      </c>
      <c r="C7" s="222" t="str">
        <f ca="1">IFERROR(VLOOKUP(DATE(YEAR($G$1),MONTH($G$1),C6),праздники!$D$2:$E$14,2,FALSE),IFERROR(CONCATENATE("Выходной за ",VLOOKUP(DATE(YEAR($G$1),MONTH($G$1),C6),праздники!$D$15:$E$28,2,FALSE)),""))</f>
        <v/>
      </c>
      <c r="D7" s="222" t="str">
        <f ca="1">IFERROR(VLOOKUP(DATE(YEAR($G$1),MONTH($G$1),D6),праздники!$D$2:$E$14,2,FALSE),IFERROR(CONCATENATE("Выходной за ",VLOOKUP(DATE(YEAR($G$1),MONTH($G$1),D6),праздники!$D$15:$E$28,2,FALSE)),""))</f>
        <v/>
      </c>
      <c r="E7" s="222" t="str">
        <f ca="1">IFERROR(VLOOKUP(DATE(YEAR($G$1),MONTH($G$1),E6),праздники!$D$2:$E$14,2,FALSE),IFERROR(CONCATENATE("Выходной за ",VLOOKUP(DATE(YEAR($G$1),MONTH($G$1),E6),праздники!$D$15:$E$28,2,FALSE)),""))</f>
        <v/>
      </c>
      <c r="F7" s="221" t="str">
        <f ca="1">IFERROR(VLOOKUP(DATE(YEAR($G$1),MONTH($G$1),F6),праздники!$D$2:$E$14,2,FALSE),IFERROR(CONCATENATE("Выходной за ",VLOOKUP(DATE(YEAR($G$1),MONTH($G$1),F6),праздники!$D$15:$E$28,2,FALSE)),""))</f>
        <v/>
      </c>
      <c r="G7" s="221" t="str">
        <f ca="1">IFERROR(VLOOKUP(DATE(YEAR($G$1),MONTH($G$1),G6),праздники!$D$2:$E$14,2,FALSE),IFERROR(CONCATENATE("Выходной за ",VLOOKUP(DATE(YEAR($G$1),MONTH($G$1),G6),праздники!$D$15:$E$28,2,FALSE)),""))</f>
        <v/>
      </c>
    </row>
    <row r="8" spans="1:8" ht="18.75" customHeight="1" x14ac:dyDescent="0.25">
      <c r="A8" s="219">
        <f ca="1">IF(22 &lt; WEEKDAY(EOMONTH(G1,-1)+1,2), DAY(EOMONTH(G1,-1)) - WEEKDAY(EOMONTH(G1,-1),2) + 22, IF(22 &gt; DAY(EOMONTH(G1,0)) + WEEKDAY(EOMONTH(G1,-1)+1,3), 22 - WEEKDAY(EOMONTH(G1,-1)+1,2) - DAY(EOMONTH(G1,0)) + 1, 22 - WEEKDAY(EOMONTH(G1,-1)+1,2)+1))</f>
        <v>20</v>
      </c>
      <c r="B8" s="219">
        <f ca="1">IF(23 &lt; WEEKDAY(EOMONTH(G1,-1)+1,2), DAY(EOMONTH(G1,-1)) - WEEKDAY(EOMONTH(G1,-1),2) + 23, IF(23 &gt; DAY(EOMONTH(G1,0)) + WEEKDAY(EOMONTH(G1,-1)+1,3), 23 - WEEKDAY(EOMONTH(G1,-1)+1,2) - DAY(EOMONTH(G1,0)) + 1, 23 - WEEKDAY(EOMONTH(G1,-1)+1,2)+1))</f>
        <v>21</v>
      </c>
      <c r="C8" s="219">
        <f ca="1">IF(24 &lt; WEEKDAY(EOMONTH(G1,-1)+1,2), DAY(EOMONTH(G1,-1)) - WEEKDAY(EOMONTH(G1,-1),2) + 24, IF(24 &gt; DAY(EOMONTH(G1,0)) + WEEKDAY(EOMONTH(G1,-1)+1,3), 24 - WEEKDAY(EOMONTH(G1,-1)+1,2) - DAY(EOMONTH(G1,0)) + 1, 24 - WEEKDAY(EOMONTH(G1,-1)+1,2)+1))</f>
        <v>22</v>
      </c>
      <c r="D8" s="219">
        <f ca="1">IF(25 &lt; WEEKDAY(EOMONTH(G1,-1)+1,2), DAY(EOMONTH(G1,-1)) - WEEKDAY(EOMONTH(G1,-1),2) + 25, IF(25 &gt; DAY(EOMONTH(G1,0)) + WEEKDAY(EOMONTH(G1,-1)+1,3), 25 - WEEKDAY(EOMONTH(G1,-1)+1,2) - DAY(EOMONTH(G1,0)) + 1, 25 - WEEKDAY(EOMONTH(G1,-1)+1,2)+1))</f>
        <v>23</v>
      </c>
      <c r="E8" s="219">
        <f ca="1">IF(26 &lt; WEEKDAY(EOMONTH(G1,-1)+1,2), DAY(EOMONTH(G1,-1)) - WEEKDAY(EOMONTH(G1,-1),2) + 26, IF(26 &gt; DAY(EOMONTH(G1,0)) + WEEKDAY(EOMONTH(G1,-1)+1,3), 26 - WEEKDAY(EOMONTH(G1,-1)+1,2) - DAY(EOMONTH(G1,0)) + 1, 26 - WEEKDAY(EOMONTH(G1,-1)+1,2)+1))</f>
        <v>24</v>
      </c>
      <c r="F8" s="220">
        <f ca="1">IF(27 &lt; WEEKDAY(EOMONTH(G1,-1)+1,2), DAY(EOMONTH(G1,-1)) - WEEKDAY(EOMONTH(G1,-1),2) + 27, IF(27 &gt; DAY(EOMONTH(G1,0)) + WEEKDAY(EOMONTH(G1,-1)+1,3), 27 - WEEKDAY(EOMONTH(G1,-1)+1,2) - DAY(EOMONTH(G1,0)) + 1, 27 - WEEKDAY(EOMONTH(G1,-1)+1,2)+1))</f>
        <v>25</v>
      </c>
      <c r="G8" s="220">
        <f ca="1">IF(28 &lt; WEEKDAY(EOMONTH(G1,-1)+1,2), DAY(EOMONTH(G1,-1)) - WEEKDAY(EOMONTH(G1,-1),2) + 28, IF(28 &gt; DAY(EOMONTH(G1,0)) + WEEKDAY(EOMONTH(G1,-1)+1,3), 28 - WEEKDAY(EOMONTH(G1,-1)+1,2) - DAY(EOMONTH(G1,0)) + 1, 28 - WEEKDAY(EOMONTH(G1,-1)+1,2)+1))</f>
        <v>26</v>
      </c>
    </row>
    <row r="9" spans="1:8" s="223" customFormat="1" ht="93.75" customHeight="1" x14ac:dyDescent="0.25">
      <c r="A9" s="222" t="str">
        <f ca="1">IFERROR(VLOOKUP(DATE(YEAR($G$1),MONTH($G$1),A8),праздники!$D$2:$E$14,2,FALSE),IFERROR(CONCATENATE("Выходной за ",VLOOKUP(DATE(YEAR($G$1),MONTH($G$1),A8),праздники!$D$15:$E$28,2,FALSE)),""))</f>
        <v/>
      </c>
      <c r="B9" s="222" t="str">
        <f ca="1">IFERROR(VLOOKUP(DATE(YEAR($G$1),MONTH($G$1),B8),праздники!$D$2:$E$14,2,FALSE),IFERROR(CONCATENATE("Выходной за ",VLOOKUP(DATE(YEAR($G$1),MONTH($G$1),B8),праздники!$D$15:$E$28,2,FALSE)),""))</f>
        <v/>
      </c>
      <c r="C9" s="222" t="str">
        <f ca="1">IFERROR(VLOOKUP(DATE(YEAR($G$1),MONTH($G$1),C8),праздники!$D$2:$E$14,2,FALSE),IFERROR(CONCATENATE("Выходной за ",VLOOKUP(DATE(YEAR($G$1),MONTH($G$1),C8),праздники!$D$15:$E$28,2,FALSE)),""))</f>
        <v/>
      </c>
      <c r="D9" s="222" t="str">
        <f ca="1">IFERROR(VLOOKUP(DATE(YEAR($G$1),MONTH($G$1),D8),праздники!$D$2:$E$14,2,FALSE),IFERROR(CONCATENATE("Выходной за ",VLOOKUP(DATE(YEAR($G$1),MONTH($G$1),D8),праздники!$D$15:$E$28,2,FALSE)),""))</f>
        <v/>
      </c>
      <c r="E9" s="222" t="str">
        <f ca="1">IFERROR(VLOOKUP(DATE(YEAR($G$1),MONTH($G$1),E8),праздники!$D$2:$E$14,2,FALSE),IFERROR(CONCATENATE("Выходной за ",VLOOKUP(DATE(YEAR($G$1),MONTH($G$1),E8),праздники!$D$15:$E$28,2,FALSE)),""))</f>
        <v/>
      </c>
      <c r="F9" s="221" t="str">
        <f ca="1">IFERROR(VLOOKUP(DATE(YEAR($G$1),MONTH($G$1),F8),праздники!$D$2:$E$14,2,FALSE),IFERROR(CONCATENATE("Выходной за ",VLOOKUP(DATE(YEAR($G$1),MONTH($G$1),F8),праздники!$D$15:$E$28,2,FALSE)),""))</f>
        <v/>
      </c>
      <c r="G9" s="221" t="str">
        <f ca="1">IFERROR(VLOOKUP(DATE(YEAR($G$1),MONTH($G$1),G8),праздники!$D$2:$E$14,2,FALSE),IFERROR(CONCATENATE("Выходной за ",VLOOKUP(DATE(YEAR($G$1),MONTH($G$1),G8),праздники!$D$15:$E$28,2,FALSE)),""))</f>
        <v/>
      </c>
    </row>
    <row r="10" spans="1:8" ht="18.75" customHeight="1" x14ac:dyDescent="0.25">
      <c r="A10" s="219">
        <f ca="1">IF(29 &lt; WEEKDAY(EOMONTH(G1,-1)+1,2), DAY(EOMONTH(G1,-1)) - WEEKDAY(EOMONTH(G1,-1),2) + 29, IF(29 &gt; DAY(EOMONTH(G1,0)) + WEEKDAY(EOMONTH(G1,-1)+1,3), 29 - WEEKDAY(EOMONTH(G1,-1)+1,2) - DAY(EOMONTH(G1,0)) + 1, 29 - WEEKDAY(EOMONTH(G1,-1)+1,2)+1))</f>
        <v>27</v>
      </c>
      <c r="B10" s="219">
        <f ca="1">IF(30 &lt; WEEKDAY(EOMONTH(G1,-1)+1,2), DAY(EOMONTH(G1,-1)) - WEEKDAY(EOMONTH(G1,-1),2) + 30, IF(30 &gt; DAY(EOMONTH(G1,0)) + WEEKDAY(EOMONTH(G1,-1)+1,3), 30 - WEEKDAY(EOMONTH(G1,-1)+1,2) - DAY(EOMONTH(G1,0)) + 1, 30 - WEEKDAY(EOMONTH(G1,-1)+1,2)+1))</f>
        <v>28</v>
      </c>
      <c r="C10" s="219">
        <f ca="1">IF(31 &lt; WEEKDAY(EOMONTH(G1,-1)+1,2), DAY(EOMONTH(G1,-1)) - WEEKDAY(EOMONTH(G1,-1),2) + 31, IF(31 &gt; DAY(EOMONTH(G1,0)) + WEEKDAY(EOMONTH(G1,-1)+1,3), 31 - WEEKDAY(EOMONTH(G1,-1)+1,2) - DAY(EOMONTH(G1,0)) + 1, 31 - WEEKDAY(EOMONTH(G1,-1)+1,2)+1))</f>
        <v>29</v>
      </c>
      <c r="D10" s="219">
        <f ca="1">IF(32 &lt; WEEKDAY(EOMONTH(G1,-1)+1,2), DAY(EOMONTH(G1,-1)) - WEEKDAY(EOMONTH(G1,-1),2) + 32, IF(32 &gt; DAY(EOMONTH(G1,0)) + WEEKDAY(EOMONTH(G1,-1)+1,3), 32 - WEEKDAY(EOMONTH(G1,-1)+1,2) - DAY(EOMONTH(G1,0)) + 1, 32 - WEEKDAY(EOMONTH(G1,-1)+1,2)+1))</f>
        <v>30</v>
      </c>
      <c r="E10" s="219">
        <f ca="1">IF(33 &lt; WEEKDAY(EOMONTH(G1,-1)+1,2), DAY(EOMONTH(G1,-1)) - WEEKDAY(EOMONTH(G1,-1),2) + 33, IF(33 &gt; DAY(EOMONTH(G1,0)) + WEEKDAY(EOMONTH(G1,-1)+1,3), 33 - WEEKDAY(EOMONTH(G1,-1)+1,2) - DAY(EOMONTH(G1,0)) + 1, 33 - WEEKDAY(EOMONTH(G1,-1)+1,2)+1))</f>
        <v>31</v>
      </c>
      <c r="F10" s="220">
        <f ca="1">IF(34 &lt; WEEKDAY(EOMONTH(G1,-1)+1,2), DAY(EOMONTH(G1,-1)) - WEEKDAY(EOMONTH(G1,-1),2) + 34, IF(34 &gt; DAY(EOMONTH(G1,0)) + WEEKDAY(EOMONTH(G1,-1)+1,3), 34 - WEEKDAY(EOMONTH(G1,-1)+1,2) - DAY(EOMONTH(G1,0)) + 1, 34 - WEEKDAY(EOMONTH(G1,-1)+1,2)+1))</f>
        <v>1</v>
      </c>
      <c r="G10" s="220">
        <f ca="1">IF(35 &lt; WEEKDAY(EOMONTH(G1,-1)+1,2), DAY(EOMONTH(G1,-1)) - WEEKDAY(EOMONTH(G1,-1),2) + 35, IF(35 &gt; DAY(EOMONTH(G1,0)) + WEEKDAY(EOMONTH(G1,-1)+1,3), 35 - WEEKDAY(EOMONTH(G1,-1)+1,2) - DAY(EOMONTH(G1,0)) + 1, 35 - WEEKDAY(EOMONTH(G1,-1)+1,2)+1))</f>
        <v>2</v>
      </c>
    </row>
    <row r="11" spans="1:8" s="223" customFormat="1" ht="93.75" customHeight="1" x14ac:dyDescent="0.25">
      <c r="A11" s="222" t="str">
        <f ca="1">IFERROR(VLOOKUP(DATE(YEAR($G$1),MONTH($G$1) + IF(A10&lt;16,1,0),A10),праздники!$D$2:$E$14,2,FALSE),IFERROR(CONCATENATE("Выходной за ",VLOOKUP(DATE(YEAR($G$1),MONTH($G$1) + IF(A10&lt;16,1,0),A10),праздники!$D$15:$E$28,2,FALSE)),""))</f>
        <v/>
      </c>
      <c r="B11" s="222" t="str">
        <f ca="1">IFERROR(VLOOKUP(DATE(YEAR($G$1),MONTH($G$1) + IF(B10&lt;16,1,0),B10),праздники!$D$2:$E$14,2,FALSE),IFERROR(CONCATENATE("Выходной за ",VLOOKUP(DATE(YEAR($G$1),MONTH($G$1) + IF(B10&lt;16,1,0),B10),праздники!$D$15:$E$28,2,FALSE)),""))</f>
        <v/>
      </c>
      <c r="C11" s="222" t="str">
        <f ca="1">IFERROR(VLOOKUP(DATE(YEAR($G$1),MONTH($G$1) + IF(C10&lt;16,1,0),C10),праздники!$D$2:$E$14,2,FALSE),IFERROR(CONCATENATE("Выходной за ",VLOOKUP(DATE(YEAR($G$1),MONTH($G$1) + IF(C10&lt;16,1,0),C10),праздники!$D$15:$E$28,2,FALSE)),""))</f>
        <v/>
      </c>
      <c r="D11" s="222" t="str">
        <f ca="1">IFERROR(VLOOKUP(DATE(YEAR($G$1),MONTH($G$1) + IF(D10&lt;16,1,0),D10),праздники!$D$2:$E$14,2,FALSE),IFERROR(CONCATENATE("Выходной за ",VLOOKUP(DATE(YEAR($G$1),MONTH($G$1) + IF(D10&lt;16,1,0),D10),праздники!$D$15:$E$28,2,FALSE)),""))</f>
        <v/>
      </c>
      <c r="E11" s="222" t="str">
        <f ca="1">IFERROR(VLOOKUP(DATE(YEAR($G$1),MONTH($G$1) + IF(E10&lt;16,1,0),E10),праздники!$D$2:$E$14,2,FALSE),IFERROR(CONCATENATE("Выходной за ",VLOOKUP(DATE(YEAR($G$1),MONTH($G$1) + IF(E10&lt;16,1,0),E10),праздники!$D$15:$E$28,2,FALSE)),""))</f>
        <v/>
      </c>
      <c r="F11" s="221" t="str">
        <f ca="1">IFERROR(VLOOKUP(DATE(YEAR($G$1),MONTH($G$1) + IF(F10&lt;16,1,0),F10),праздники!$D$2:$E$14,2,FALSE),IFERROR(CONCATENATE("Выходной за ",VLOOKUP(DATE(YEAR($G$1),MONTH($G$1) + IF(F10&lt;16,1,0),F10),праздники!$D$15:$E$28,2,FALSE)),""))</f>
        <v/>
      </c>
      <c r="G11" s="221" t="str">
        <f ca="1">IFERROR(VLOOKUP(DATE(YEAR($G$1),MONTH($G$1) + IF(G10&lt;16,1,0),G10),праздники!$D$2:$E$14,2,FALSE),IFERROR(CONCATENATE("Выходной за ",VLOOKUP(DATE(YEAR($G$1),MONTH($G$1) + IF(G10&lt;16,1,0),G10),праздники!$D$15:$E$28,2,FALSE)),""))</f>
        <v/>
      </c>
    </row>
    <row r="12" spans="1:8" ht="18.75" customHeight="1" x14ac:dyDescent="0.25"/>
    <row r="13" spans="1:8" ht="75" customHeight="1" x14ac:dyDescent="0.25"/>
    <row r="15" spans="1:8" ht="18.75" customHeight="1" x14ac:dyDescent="0.25"/>
    <row r="16" spans="1:8" s="223" customFormat="1" ht="93.75" customHeight="1" x14ac:dyDescent="0.25">
      <c r="A16"/>
      <c r="B16"/>
      <c r="C16"/>
      <c r="D16"/>
      <c r="E16"/>
      <c r="F16"/>
      <c r="G16"/>
    </row>
    <row r="17" spans="1:7" ht="18.75" customHeight="1" x14ac:dyDescent="0.25"/>
    <row r="18" spans="1:7" s="223" customFormat="1" ht="93.75" customHeight="1" x14ac:dyDescent="0.25">
      <c r="A18"/>
      <c r="B18"/>
      <c r="C18"/>
      <c r="D18"/>
      <c r="E18"/>
      <c r="F18"/>
      <c r="G18"/>
    </row>
    <row r="19" spans="1:7" ht="18.75" customHeight="1" x14ac:dyDescent="0.25"/>
    <row r="20" spans="1:7" s="223" customFormat="1" ht="93.75" customHeight="1" x14ac:dyDescent="0.25">
      <c r="A20"/>
      <c r="B20"/>
      <c r="C20"/>
      <c r="D20"/>
      <c r="E20"/>
      <c r="F20"/>
      <c r="G20"/>
    </row>
    <row r="21" spans="1:7" ht="18.75" customHeight="1" x14ac:dyDescent="0.25"/>
    <row r="22" spans="1:7" s="223" customFormat="1" ht="93.75" customHeight="1" x14ac:dyDescent="0.25">
      <c r="A22"/>
      <c r="B22"/>
      <c r="C22"/>
      <c r="D22"/>
      <c r="E22"/>
      <c r="F22"/>
      <c r="G22"/>
    </row>
    <row r="23" spans="1:7" ht="18.75" customHeight="1" x14ac:dyDescent="0.25"/>
    <row r="24" spans="1:7" s="223" customFormat="1" ht="93.75" customHeight="1" x14ac:dyDescent="0.25">
      <c r="A24"/>
      <c r="B24"/>
      <c r="C24"/>
      <c r="D24"/>
      <c r="E24"/>
      <c r="F24"/>
      <c r="G24"/>
    </row>
  </sheetData>
  <mergeCells count="1">
    <mergeCell ref="B1:F1"/>
  </mergeCells>
  <conditionalFormatting sqref="A2:E2">
    <cfRule type="expression" dxfId="3" priority="4">
      <formula>IF(A2&gt;7,1,0)</formula>
    </cfRule>
  </conditionalFormatting>
  <conditionalFormatting sqref="F2:G2">
    <cfRule type="expression" dxfId="2" priority="3">
      <formula>IF(F2&gt;7,1,0)</formula>
    </cfRule>
  </conditionalFormatting>
  <conditionalFormatting sqref="A10:E10">
    <cfRule type="expression" dxfId="1" priority="2">
      <formula>IF(A10&lt;16,1,0)</formula>
    </cfRule>
  </conditionalFormatting>
  <conditionalFormatting sqref="F10:G10">
    <cfRule type="expression" dxfId="0" priority="1">
      <formula>IF(F10&lt;16,1,0)</formula>
    </cfRule>
  </conditionalFormatting>
  <pageMargins left="0.19685039370078741" right="0.19685039370078741" top="0.19685039370078741" bottom="0.19685039370078741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view="pageLayout" zoomScale="70" zoomScaleNormal="100" zoomScalePageLayoutView="70" workbookViewId="0">
      <selection sqref="A1:C1"/>
    </sheetView>
  </sheetViews>
  <sheetFormatPr defaultRowHeight="15" x14ac:dyDescent="0.25"/>
  <cols>
    <col min="1" max="3" width="33.42578125" customWidth="1"/>
  </cols>
  <sheetData>
    <row r="1" spans="1:3" ht="15.75" x14ac:dyDescent="0.25">
      <c r="A1" s="403">
        <f ca="1">календарь!A1</f>
        <v>2014</v>
      </c>
      <c r="B1" s="403"/>
      <c r="C1" s="403"/>
    </row>
    <row r="2" spans="1:3" ht="205.5" customHeight="1" x14ac:dyDescent="0.25">
      <c r="A2" s="224" t="s">
        <v>51</v>
      </c>
      <c r="B2" s="224" t="s">
        <v>52</v>
      </c>
      <c r="C2" s="224" t="s">
        <v>53</v>
      </c>
    </row>
    <row r="3" spans="1:3" ht="205.5" customHeight="1" x14ac:dyDescent="0.25">
      <c r="A3" s="224" t="s">
        <v>54</v>
      </c>
      <c r="B3" s="224" t="s">
        <v>55</v>
      </c>
      <c r="C3" s="224" t="s">
        <v>56</v>
      </c>
    </row>
    <row r="4" spans="1:3" ht="205.5" customHeight="1" x14ac:dyDescent="0.25">
      <c r="A4" s="224" t="s">
        <v>57</v>
      </c>
      <c r="B4" s="224" t="s">
        <v>58</v>
      </c>
      <c r="C4" s="224" t="s">
        <v>59</v>
      </c>
    </row>
    <row r="5" spans="1:3" ht="205.5" customHeight="1" x14ac:dyDescent="0.25">
      <c r="A5" s="224" t="s">
        <v>60</v>
      </c>
      <c r="B5" s="224" t="s">
        <v>61</v>
      </c>
      <c r="C5" s="224" t="s">
        <v>62</v>
      </c>
    </row>
  </sheetData>
  <mergeCells count="1">
    <mergeCell ref="A1:C1"/>
  </mergeCells>
  <pageMargins left="0.19685039370078741" right="0.19685039370078741" top="0.19685039370078741" bottom="0.19685039370078741" header="0" footer="0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view="pageLayout" zoomScaleNormal="100" workbookViewId="0">
      <selection sqref="A1:D1"/>
    </sheetView>
  </sheetViews>
  <sheetFormatPr defaultRowHeight="15" x14ac:dyDescent="0.25"/>
  <cols>
    <col min="1" max="4" width="36" customWidth="1"/>
  </cols>
  <sheetData>
    <row r="1" spans="1:4" ht="15.75" x14ac:dyDescent="0.25">
      <c r="A1" s="403">
        <f ca="1">календарь!A1</f>
        <v>2014</v>
      </c>
      <c r="B1" s="403"/>
      <c r="C1" s="403"/>
      <c r="D1" s="403"/>
    </row>
    <row r="2" spans="1:4" ht="188.25" customHeight="1" x14ac:dyDescent="0.25">
      <c r="A2" s="224" t="s">
        <v>51</v>
      </c>
      <c r="B2" s="224" t="s">
        <v>52</v>
      </c>
      <c r="C2" s="224" t="s">
        <v>53</v>
      </c>
      <c r="D2" s="224" t="s">
        <v>54</v>
      </c>
    </row>
    <row r="3" spans="1:4" ht="188.25" customHeight="1" x14ac:dyDescent="0.25">
      <c r="A3" s="224" t="s">
        <v>55</v>
      </c>
      <c r="B3" s="224" t="s">
        <v>56</v>
      </c>
      <c r="C3" s="224" t="s">
        <v>57</v>
      </c>
      <c r="D3" s="224" t="s">
        <v>58</v>
      </c>
    </row>
    <row r="4" spans="1:4" ht="188.25" customHeight="1" x14ac:dyDescent="0.25">
      <c r="A4" s="224" t="s">
        <v>59</v>
      </c>
      <c r="B4" s="224" t="s">
        <v>60</v>
      </c>
      <c r="C4" s="224" t="s">
        <v>61</v>
      </c>
      <c r="D4" s="224" t="s">
        <v>62</v>
      </c>
    </row>
    <row r="5" spans="1:4" ht="205.5" customHeight="1" x14ac:dyDescent="0.25"/>
  </sheetData>
  <mergeCells count="1">
    <mergeCell ref="A1:D1"/>
  </mergeCells>
  <pageMargins left="0.19685039370078741" right="0.19685039370078741" top="0.19685039370078741" bottom="0.19685039370078741" header="0" footer="0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11</vt:i4>
      </vt:variant>
      <vt:variant>
        <vt:lpstr>Именованные диапазоны</vt:lpstr>
      </vt:variant>
      <vt:variant>
        <vt:i4>6</vt:i4>
      </vt:variant>
    </vt:vector>
  </HeadingPairs>
  <TitlesOfParts>
    <vt:vector size="17" baseType="lpstr">
      <vt:lpstr>планер</vt:lpstr>
      <vt:lpstr>планер 45-15</vt:lpstr>
      <vt:lpstr>планер простая неделя</vt:lpstr>
      <vt:lpstr>праздники</vt:lpstr>
      <vt:lpstr>год</vt:lpstr>
      <vt:lpstr>календарь</vt:lpstr>
      <vt:lpstr>планер на 42 дня</vt:lpstr>
      <vt:lpstr>планер месяц 6 строк</vt:lpstr>
      <vt:lpstr>планер месяц 5 строк</vt:lpstr>
      <vt:lpstr>планер год квартальный</vt:lpstr>
      <vt:lpstr>планер год</vt:lpstr>
      <vt:lpstr>все_основные</vt:lpstr>
      <vt:lpstr>все_переносы</vt:lpstr>
      <vt:lpstr>выходные</vt:lpstr>
      <vt:lpstr>месяцы</vt:lpstr>
      <vt:lpstr>переносы</vt:lpstr>
      <vt:lpstr>праздники</vt:lpstr>
    </vt:vector>
  </TitlesOfParts>
  <Company>LiHo.Net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Bortchagovsky</dc:creator>
  <cp:lastModifiedBy>Liksu</cp:lastModifiedBy>
  <cp:lastPrinted>2013-11-17T17:30:16Z</cp:lastPrinted>
  <dcterms:created xsi:type="dcterms:W3CDTF">2008-01-25T09:57:29Z</dcterms:created>
  <dcterms:modified xsi:type="dcterms:W3CDTF">2014-01-16T19:37:50Z</dcterms:modified>
</cp:coreProperties>
</file>